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DRHCAJ\Gestion Dotation\MOBILITÉ INTERNE\PROCESSUS\EXIGENCES ANGLO\"/>
    </mc:Choice>
  </mc:AlternateContent>
  <workbookProtection workbookAlgorithmName="SHA-512" workbookHashValue="naIl7TCav44P4/2mHsmr7S+4xoNCrXI+G8IV+NBRPFJZBKD5MUONfPBVDlC4ip8I1zjwRvP824PsOw3/YdP16A==" workbookSaltValue="oXNA11iVQ3o+UIZOhQAdfA==" workbookSpinCount="100000" lockStructure="1"/>
  <bookViews>
    <workbookView xWindow="0" yWindow="0" windowWidth="28800" windowHeight="12300"/>
  </bookViews>
  <sheets>
    <sheet name="ANGLO" sheetId="1" r:id="rId1"/>
    <sheet name="Stats langue" sheetId="2" state="hidden" r:id="rId2"/>
  </sheets>
  <definedNames>
    <definedName name="_xlnm._FilterDatabase" localSheetId="1" hidden="1">'Stats langue'!$B$3:$N$198</definedName>
    <definedName name="Texte10" localSheetId="0">ANGLO!#REF!</definedName>
    <definedName name="Texte11" localSheetId="0">ANGLO!#REF!</definedName>
    <definedName name="Texte14" localSheetId="0">ANGLO!#REF!</definedName>
    <definedName name="Texte15" localSheetId="0">ANGLO!#REF!</definedName>
    <definedName name="Texte2" localSheetId="0">ANGLO!$A$12</definedName>
    <definedName name="Texte3" localSheetId="0">ANGLO!$A$11</definedName>
    <definedName name="Texte4" localSheetId="0">ANGLO!$A$16</definedName>
    <definedName name="Texte5" localSheetId="0">ANGLO!$A$17</definedName>
    <definedName name="Texte6" localSheetId="0">ANGLO!$A$21</definedName>
    <definedName name="Texte7" localSheetId="0">ANGLO!$A$22</definedName>
    <definedName name="Texte8" localSheetId="0">ANGLO!$A$26</definedName>
    <definedName name="Texte9" localSheetId="0">ANGLO!$A$27</definedName>
    <definedName name="_xlnm.Print_Area" localSheetId="0">ANGLO!$A$1:$AH$27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199" i="2" l="1"/>
  <c r="G199" i="2"/>
  <c r="H199" i="2"/>
  <c r="F199" i="2"/>
  <c r="L9" i="1" l="1"/>
  <c r="D11" i="1"/>
  <c r="N53" i="2" l="1"/>
  <c r="L53" i="2"/>
  <c r="J53" i="2"/>
  <c r="H53" i="2"/>
  <c r="N52" i="2" l="1"/>
  <c r="L52" i="2"/>
  <c r="J52" i="2"/>
  <c r="H52" i="2"/>
  <c r="N66" i="2" l="1"/>
  <c r="L66" i="2"/>
  <c r="J66" i="2"/>
  <c r="H66" i="2"/>
  <c r="J21" i="1" l="1"/>
  <c r="J20" i="1"/>
  <c r="J19" i="1"/>
  <c r="J18" i="1"/>
  <c r="J17" i="1" l="1"/>
  <c r="N195" i="2"/>
  <c r="L195" i="2"/>
  <c r="J195" i="2"/>
  <c r="H195" i="2"/>
  <c r="N194" i="2"/>
  <c r="L194" i="2"/>
  <c r="J194" i="2"/>
  <c r="H194" i="2"/>
  <c r="N193" i="2"/>
  <c r="L193" i="2"/>
  <c r="J193" i="2"/>
  <c r="H193" i="2"/>
  <c r="N192" i="2"/>
  <c r="L192" i="2"/>
  <c r="J192" i="2"/>
  <c r="H192" i="2"/>
  <c r="N191" i="2"/>
  <c r="L191" i="2"/>
  <c r="J191" i="2"/>
  <c r="H191" i="2"/>
  <c r="N190" i="2"/>
  <c r="L190" i="2"/>
  <c r="J190" i="2"/>
  <c r="H190" i="2"/>
  <c r="N189" i="2"/>
  <c r="L189" i="2"/>
  <c r="J189" i="2"/>
  <c r="H189" i="2"/>
  <c r="N188" i="2"/>
  <c r="L188" i="2"/>
  <c r="J188" i="2"/>
  <c r="H188" i="2"/>
  <c r="N187" i="2"/>
  <c r="L187" i="2"/>
  <c r="J187" i="2"/>
  <c r="H187" i="2"/>
  <c r="N186" i="2"/>
  <c r="L186" i="2"/>
  <c r="J186" i="2"/>
  <c r="H186" i="2"/>
  <c r="N185" i="2"/>
  <c r="L185" i="2"/>
  <c r="J185" i="2"/>
  <c r="H185" i="2"/>
  <c r="N184" i="2"/>
  <c r="L184" i="2"/>
  <c r="J184" i="2"/>
  <c r="H184" i="2"/>
  <c r="N183" i="2"/>
  <c r="L183" i="2"/>
  <c r="J183" i="2"/>
  <c r="H183" i="2"/>
  <c r="N182" i="2"/>
  <c r="L182" i="2"/>
  <c r="J182" i="2"/>
  <c r="H182" i="2"/>
  <c r="N181" i="2"/>
  <c r="L181" i="2"/>
  <c r="J181" i="2"/>
  <c r="H181" i="2"/>
  <c r="N180" i="2"/>
  <c r="L180" i="2"/>
  <c r="J180" i="2"/>
  <c r="H180" i="2"/>
  <c r="N179" i="2"/>
  <c r="L179" i="2"/>
  <c r="J179" i="2"/>
  <c r="H179" i="2"/>
  <c r="N178" i="2"/>
  <c r="L178" i="2"/>
  <c r="J178" i="2"/>
  <c r="H178" i="2"/>
  <c r="N177" i="2"/>
  <c r="L177" i="2"/>
  <c r="J177" i="2"/>
  <c r="H177" i="2"/>
  <c r="N176" i="2"/>
  <c r="L176" i="2"/>
  <c r="J176" i="2"/>
  <c r="H176" i="2"/>
  <c r="N175" i="2"/>
  <c r="L175" i="2"/>
  <c r="J175" i="2"/>
  <c r="H175" i="2"/>
  <c r="N174" i="2"/>
  <c r="L174" i="2"/>
  <c r="J174" i="2"/>
  <c r="H174" i="2"/>
  <c r="N173" i="2"/>
  <c r="L173" i="2"/>
  <c r="J173" i="2"/>
  <c r="H173" i="2"/>
  <c r="N172" i="2"/>
  <c r="L172" i="2"/>
  <c r="J172" i="2"/>
  <c r="H172" i="2"/>
  <c r="N171" i="2"/>
  <c r="L171" i="2"/>
  <c r="J171" i="2"/>
  <c r="H171" i="2"/>
  <c r="N170" i="2"/>
  <c r="L170" i="2"/>
  <c r="J170" i="2"/>
  <c r="H170" i="2"/>
  <c r="N169" i="2"/>
  <c r="L169" i="2"/>
  <c r="J169" i="2"/>
  <c r="H169" i="2"/>
  <c r="N168" i="2"/>
  <c r="L168" i="2"/>
  <c r="J168" i="2"/>
  <c r="H168" i="2"/>
  <c r="N167" i="2"/>
  <c r="L167" i="2"/>
  <c r="J167" i="2"/>
  <c r="H167" i="2"/>
  <c r="N166" i="2"/>
  <c r="L166" i="2"/>
  <c r="J166" i="2"/>
  <c r="H166" i="2"/>
  <c r="N165" i="2"/>
  <c r="L165" i="2"/>
  <c r="J165" i="2"/>
  <c r="H165" i="2"/>
  <c r="N164" i="2"/>
  <c r="L164" i="2"/>
  <c r="J164" i="2"/>
  <c r="H164" i="2"/>
  <c r="N163" i="2"/>
  <c r="L163" i="2"/>
  <c r="J163" i="2"/>
  <c r="H163" i="2"/>
  <c r="N162" i="2"/>
  <c r="L162" i="2"/>
  <c r="J162" i="2"/>
  <c r="H162" i="2"/>
  <c r="N161" i="2"/>
  <c r="L161" i="2"/>
  <c r="J161" i="2"/>
  <c r="H161" i="2"/>
  <c r="N160" i="2"/>
  <c r="L160" i="2"/>
  <c r="J160" i="2"/>
  <c r="H160" i="2"/>
  <c r="N159" i="2"/>
  <c r="L159" i="2"/>
  <c r="J159" i="2"/>
  <c r="H159" i="2"/>
  <c r="N158" i="2"/>
  <c r="L158" i="2"/>
  <c r="J158" i="2"/>
  <c r="H158" i="2"/>
  <c r="N157" i="2"/>
  <c r="L157" i="2"/>
  <c r="J157" i="2"/>
  <c r="H157" i="2"/>
  <c r="N156" i="2"/>
  <c r="L156" i="2"/>
  <c r="J156" i="2"/>
  <c r="H156" i="2"/>
  <c r="N155" i="2"/>
  <c r="L155" i="2"/>
  <c r="J155" i="2"/>
  <c r="H155" i="2"/>
  <c r="N154" i="2"/>
  <c r="L154" i="2"/>
  <c r="J154" i="2"/>
  <c r="H154" i="2"/>
  <c r="N153" i="2"/>
  <c r="L153" i="2"/>
  <c r="J153" i="2"/>
  <c r="H153" i="2"/>
  <c r="N152" i="2"/>
  <c r="L152" i="2"/>
  <c r="J152" i="2"/>
  <c r="H152" i="2"/>
  <c r="N151" i="2"/>
  <c r="L151" i="2"/>
  <c r="J151" i="2"/>
  <c r="H151" i="2"/>
  <c r="N150" i="2"/>
  <c r="L150" i="2"/>
  <c r="J150" i="2"/>
  <c r="H150" i="2"/>
  <c r="N149" i="2"/>
  <c r="L149" i="2"/>
  <c r="J149" i="2"/>
  <c r="H149" i="2"/>
  <c r="N148" i="2"/>
  <c r="L148" i="2"/>
  <c r="J148" i="2"/>
  <c r="H148" i="2"/>
  <c r="N147" i="2"/>
  <c r="L147" i="2"/>
  <c r="J147" i="2"/>
  <c r="H147" i="2"/>
  <c r="N146" i="2"/>
  <c r="L146" i="2"/>
  <c r="J146" i="2"/>
  <c r="H146" i="2"/>
  <c r="N145" i="2"/>
  <c r="L145" i="2"/>
  <c r="J145" i="2"/>
  <c r="H145" i="2"/>
  <c r="N144" i="2"/>
  <c r="L144" i="2"/>
  <c r="J144" i="2"/>
  <c r="H144" i="2"/>
  <c r="N143" i="2"/>
  <c r="L143" i="2"/>
  <c r="J143" i="2"/>
  <c r="H143" i="2"/>
  <c r="N142" i="2"/>
  <c r="L142" i="2"/>
  <c r="J142" i="2"/>
  <c r="H142" i="2"/>
  <c r="N141" i="2"/>
  <c r="L141" i="2"/>
  <c r="J141" i="2"/>
  <c r="H141" i="2"/>
  <c r="N140" i="2"/>
  <c r="L140" i="2"/>
  <c r="J140" i="2"/>
  <c r="H140" i="2"/>
  <c r="N139" i="2"/>
  <c r="L139" i="2"/>
  <c r="J139" i="2"/>
  <c r="H139" i="2"/>
  <c r="N138" i="2"/>
  <c r="L138" i="2"/>
  <c r="J138" i="2"/>
  <c r="H138" i="2"/>
  <c r="N137" i="2"/>
  <c r="L137" i="2"/>
  <c r="J137" i="2"/>
  <c r="H137" i="2"/>
  <c r="N136" i="2"/>
  <c r="L136" i="2"/>
  <c r="J136" i="2"/>
  <c r="H136" i="2"/>
  <c r="N135" i="2"/>
  <c r="L135" i="2"/>
  <c r="J135" i="2"/>
  <c r="H135" i="2"/>
  <c r="N134" i="2"/>
  <c r="L134" i="2"/>
  <c r="J134" i="2"/>
  <c r="H134" i="2"/>
  <c r="N133" i="2"/>
  <c r="L133" i="2"/>
  <c r="J133" i="2"/>
  <c r="H133" i="2"/>
  <c r="N132" i="2"/>
  <c r="L132" i="2"/>
  <c r="J132" i="2"/>
  <c r="H132" i="2"/>
  <c r="N131" i="2"/>
  <c r="L131" i="2"/>
  <c r="J131" i="2"/>
  <c r="H131" i="2"/>
  <c r="N130" i="2"/>
  <c r="L130" i="2"/>
  <c r="J130" i="2"/>
  <c r="H130" i="2"/>
  <c r="N129" i="2"/>
  <c r="L129" i="2"/>
  <c r="J129" i="2"/>
  <c r="H129" i="2"/>
  <c r="N128" i="2"/>
  <c r="L128" i="2"/>
  <c r="J128" i="2"/>
  <c r="H128" i="2"/>
  <c r="N127" i="2"/>
  <c r="L127" i="2"/>
  <c r="J127" i="2"/>
  <c r="H127" i="2"/>
  <c r="N126" i="2"/>
  <c r="L126" i="2"/>
  <c r="J126" i="2"/>
  <c r="H126" i="2"/>
  <c r="N125" i="2"/>
  <c r="L125" i="2"/>
  <c r="J125" i="2"/>
  <c r="H125" i="2"/>
  <c r="N124" i="2"/>
  <c r="L124" i="2"/>
  <c r="J124" i="2"/>
  <c r="H124" i="2"/>
  <c r="N123" i="2"/>
  <c r="L123" i="2"/>
  <c r="J123" i="2"/>
  <c r="H123" i="2"/>
  <c r="N122" i="2"/>
  <c r="L122" i="2"/>
  <c r="J122" i="2"/>
  <c r="H122" i="2"/>
  <c r="N121" i="2"/>
  <c r="L121" i="2"/>
  <c r="J121" i="2"/>
  <c r="H121" i="2"/>
  <c r="N120" i="2"/>
  <c r="L120" i="2"/>
  <c r="J120" i="2"/>
  <c r="H120" i="2"/>
  <c r="N119" i="2"/>
  <c r="L119" i="2"/>
  <c r="J119" i="2"/>
  <c r="H119" i="2"/>
  <c r="N118" i="2"/>
  <c r="L118" i="2"/>
  <c r="J118" i="2"/>
  <c r="H118" i="2"/>
  <c r="N117" i="2"/>
  <c r="L117" i="2"/>
  <c r="J117" i="2"/>
  <c r="H117" i="2"/>
  <c r="N116" i="2"/>
  <c r="L116" i="2"/>
  <c r="J116" i="2"/>
  <c r="H116" i="2"/>
  <c r="N115" i="2"/>
  <c r="L115" i="2"/>
  <c r="J115" i="2"/>
  <c r="H115" i="2"/>
  <c r="N114" i="2"/>
  <c r="L114" i="2"/>
  <c r="J114" i="2"/>
  <c r="H114" i="2"/>
  <c r="N113" i="2"/>
  <c r="L113" i="2"/>
  <c r="J113" i="2"/>
  <c r="H113" i="2"/>
  <c r="N112" i="2"/>
  <c r="L112" i="2"/>
  <c r="J112" i="2"/>
  <c r="H112" i="2"/>
  <c r="N111" i="2"/>
  <c r="L111" i="2"/>
  <c r="J111" i="2"/>
  <c r="H111" i="2"/>
  <c r="N110" i="2"/>
  <c r="L110" i="2"/>
  <c r="J110" i="2"/>
  <c r="H110" i="2"/>
  <c r="N109" i="2"/>
  <c r="L109" i="2"/>
  <c r="J109" i="2"/>
  <c r="H109" i="2"/>
  <c r="N108" i="2"/>
  <c r="L108" i="2"/>
  <c r="J108" i="2"/>
  <c r="H108" i="2"/>
  <c r="N107" i="2"/>
  <c r="L107" i="2"/>
  <c r="J107" i="2"/>
  <c r="H107" i="2"/>
  <c r="N106" i="2"/>
  <c r="L106" i="2"/>
  <c r="J106" i="2"/>
  <c r="H106" i="2"/>
  <c r="N105" i="2"/>
  <c r="L105" i="2"/>
  <c r="J105" i="2"/>
  <c r="H105" i="2"/>
  <c r="N104" i="2"/>
  <c r="L104" i="2"/>
  <c r="J104" i="2"/>
  <c r="H104" i="2"/>
  <c r="N103" i="2"/>
  <c r="L103" i="2"/>
  <c r="J103" i="2"/>
  <c r="H103" i="2"/>
  <c r="N102" i="2"/>
  <c r="L102" i="2"/>
  <c r="J102" i="2"/>
  <c r="H102" i="2"/>
  <c r="N101" i="2"/>
  <c r="L101" i="2"/>
  <c r="J101" i="2"/>
  <c r="H101" i="2"/>
  <c r="N100" i="2"/>
  <c r="L100" i="2"/>
  <c r="J100" i="2"/>
  <c r="H100" i="2"/>
  <c r="N99" i="2"/>
  <c r="L99" i="2"/>
  <c r="J99" i="2"/>
  <c r="H99" i="2"/>
  <c r="N98" i="2"/>
  <c r="L98" i="2"/>
  <c r="J98" i="2"/>
  <c r="H98" i="2"/>
  <c r="N97" i="2"/>
  <c r="L97" i="2"/>
  <c r="J97" i="2"/>
  <c r="H97" i="2"/>
  <c r="N96" i="2"/>
  <c r="L96" i="2"/>
  <c r="J96" i="2"/>
  <c r="H96" i="2"/>
  <c r="N95" i="2"/>
  <c r="L95" i="2"/>
  <c r="J95" i="2"/>
  <c r="H95" i="2"/>
  <c r="N94" i="2"/>
  <c r="L94" i="2"/>
  <c r="J94" i="2"/>
  <c r="H94" i="2"/>
  <c r="N93" i="2"/>
  <c r="L93" i="2"/>
  <c r="J93" i="2"/>
  <c r="H93" i="2"/>
  <c r="N92" i="2"/>
  <c r="L92" i="2"/>
  <c r="J92" i="2"/>
  <c r="H92" i="2"/>
  <c r="N91" i="2"/>
  <c r="L91" i="2"/>
  <c r="J91" i="2"/>
  <c r="H91" i="2"/>
  <c r="N90" i="2"/>
  <c r="L90" i="2"/>
  <c r="J90" i="2"/>
  <c r="H90" i="2"/>
  <c r="N89" i="2"/>
  <c r="L89" i="2"/>
  <c r="J89" i="2"/>
  <c r="H89" i="2"/>
  <c r="N88" i="2"/>
  <c r="L88" i="2"/>
  <c r="J88" i="2"/>
  <c r="H88" i="2"/>
  <c r="N87" i="2"/>
  <c r="L87" i="2"/>
  <c r="J87" i="2"/>
  <c r="H87" i="2"/>
  <c r="N86" i="2"/>
  <c r="L86" i="2"/>
  <c r="J86" i="2"/>
  <c r="H86" i="2"/>
  <c r="N85" i="2"/>
  <c r="L85" i="2"/>
  <c r="J85" i="2"/>
  <c r="H85" i="2"/>
  <c r="N84" i="2"/>
  <c r="L84" i="2"/>
  <c r="J84" i="2"/>
  <c r="H84" i="2"/>
  <c r="N83" i="2"/>
  <c r="L83" i="2"/>
  <c r="J83" i="2"/>
  <c r="H83" i="2"/>
  <c r="N82" i="2"/>
  <c r="L82" i="2"/>
  <c r="J82" i="2"/>
  <c r="H82" i="2"/>
  <c r="N81" i="2"/>
  <c r="L81" i="2"/>
  <c r="J81" i="2"/>
  <c r="H81" i="2"/>
  <c r="N80" i="2"/>
  <c r="L80" i="2"/>
  <c r="J80" i="2"/>
  <c r="H80" i="2"/>
  <c r="N79" i="2"/>
  <c r="D12" i="1" s="1"/>
  <c r="L79" i="2"/>
  <c r="J79" i="2"/>
  <c r="H79" i="2"/>
  <c r="N78" i="2"/>
  <c r="L78" i="2"/>
  <c r="J78" i="2"/>
  <c r="H78" i="2"/>
  <c r="N77" i="2"/>
  <c r="L77" i="2"/>
  <c r="J77" i="2"/>
  <c r="H77" i="2"/>
  <c r="N76" i="2"/>
  <c r="L76" i="2"/>
  <c r="J76" i="2"/>
  <c r="H76" i="2"/>
  <c r="N75" i="2"/>
  <c r="L75" i="2"/>
  <c r="J75" i="2"/>
  <c r="H75" i="2"/>
  <c r="N74" i="2"/>
  <c r="L74" i="2"/>
  <c r="J74" i="2"/>
  <c r="H74" i="2"/>
  <c r="N73" i="2"/>
  <c r="L73" i="2"/>
  <c r="J73" i="2"/>
  <c r="H73" i="2"/>
  <c r="N72" i="2"/>
  <c r="L72" i="2"/>
  <c r="J72" i="2"/>
  <c r="H72" i="2"/>
  <c r="N71" i="2"/>
  <c r="L71" i="2"/>
  <c r="J71" i="2"/>
  <c r="H71" i="2"/>
  <c r="N70" i="2"/>
  <c r="L70" i="2"/>
  <c r="J70" i="2"/>
  <c r="H70" i="2"/>
  <c r="N69" i="2"/>
  <c r="L69" i="2"/>
  <c r="J69" i="2"/>
  <c r="H69" i="2"/>
  <c r="N68" i="2"/>
  <c r="L68" i="2"/>
  <c r="J68" i="2"/>
  <c r="H68" i="2"/>
  <c r="N67" i="2"/>
  <c r="L67" i="2"/>
  <c r="J67" i="2"/>
  <c r="H67" i="2"/>
  <c r="N65" i="2"/>
  <c r="L65" i="2"/>
  <c r="J65" i="2"/>
  <c r="H65" i="2"/>
  <c r="N64" i="2"/>
  <c r="L64" i="2"/>
  <c r="J64" i="2"/>
  <c r="H64" i="2"/>
  <c r="N63" i="2"/>
  <c r="L63" i="2"/>
  <c r="J63" i="2"/>
  <c r="H63" i="2"/>
  <c r="N62" i="2"/>
  <c r="L62" i="2"/>
  <c r="J62" i="2"/>
  <c r="H62" i="2"/>
  <c r="N61" i="2"/>
  <c r="L61" i="2"/>
  <c r="J61" i="2"/>
  <c r="H61" i="2"/>
  <c r="N60" i="2"/>
  <c r="L60" i="2"/>
  <c r="J60" i="2"/>
  <c r="H60" i="2"/>
  <c r="N59" i="2"/>
  <c r="L59" i="2"/>
  <c r="J59" i="2"/>
  <c r="H59" i="2"/>
  <c r="N58" i="2"/>
  <c r="L58" i="2"/>
  <c r="J58" i="2"/>
  <c r="H58" i="2"/>
  <c r="N57" i="2"/>
  <c r="L57" i="2"/>
  <c r="J57" i="2"/>
  <c r="H57" i="2"/>
  <c r="N56" i="2"/>
  <c r="L56" i="2"/>
  <c r="J56" i="2"/>
  <c r="H56" i="2"/>
  <c r="N55" i="2"/>
  <c r="L55" i="2"/>
  <c r="J55" i="2"/>
  <c r="H55" i="2"/>
  <c r="N54" i="2"/>
  <c r="L54" i="2"/>
  <c r="J54" i="2"/>
  <c r="H54" i="2"/>
  <c r="N51" i="2"/>
  <c r="L51" i="2"/>
  <c r="J51" i="2"/>
  <c r="H51" i="2"/>
  <c r="N50" i="2"/>
  <c r="L50" i="2"/>
  <c r="J50" i="2"/>
  <c r="H50" i="2"/>
  <c r="N49" i="2"/>
  <c r="L49" i="2"/>
  <c r="J49" i="2"/>
  <c r="H49" i="2"/>
  <c r="N48" i="2"/>
  <c r="L48" i="2"/>
  <c r="J48" i="2"/>
  <c r="H48" i="2"/>
  <c r="N47" i="2"/>
  <c r="L47" i="2"/>
  <c r="J47" i="2"/>
  <c r="H47" i="2"/>
  <c r="N46" i="2"/>
  <c r="L46" i="2"/>
  <c r="J46" i="2"/>
  <c r="H46" i="2"/>
  <c r="N45" i="2"/>
  <c r="L45" i="2"/>
  <c r="J45" i="2"/>
  <c r="H45" i="2"/>
  <c r="N44" i="2"/>
  <c r="L44" i="2"/>
  <c r="J44" i="2"/>
  <c r="H44" i="2"/>
  <c r="N43" i="2"/>
  <c r="L43" i="2"/>
  <c r="J43" i="2"/>
  <c r="H43" i="2"/>
  <c r="N42" i="2"/>
  <c r="L42" i="2"/>
  <c r="J42" i="2"/>
  <c r="H42" i="2"/>
  <c r="N41" i="2"/>
  <c r="L41" i="2"/>
  <c r="J41" i="2"/>
  <c r="H41" i="2"/>
  <c r="N40" i="2"/>
  <c r="L40" i="2"/>
  <c r="J40" i="2"/>
  <c r="H40" i="2"/>
  <c r="N39" i="2"/>
  <c r="L39" i="2"/>
  <c r="J39" i="2"/>
  <c r="H39" i="2"/>
  <c r="N38" i="2"/>
  <c r="L38" i="2"/>
  <c r="J38" i="2"/>
  <c r="H38" i="2"/>
  <c r="N37" i="2"/>
  <c r="L37" i="2"/>
  <c r="J37" i="2"/>
  <c r="H37" i="2"/>
  <c r="N36" i="2"/>
  <c r="L36" i="2"/>
  <c r="J36" i="2"/>
  <c r="H36" i="2"/>
  <c r="N35" i="2"/>
  <c r="L35" i="2"/>
  <c r="J35" i="2"/>
  <c r="H35" i="2"/>
  <c r="N34" i="2"/>
  <c r="L34" i="2"/>
  <c r="J34" i="2"/>
  <c r="H34" i="2"/>
  <c r="N33" i="2"/>
  <c r="L33" i="2"/>
  <c r="J33" i="2"/>
  <c r="H33" i="2"/>
  <c r="N32" i="2"/>
  <c r="L32" i="2"/>
  <c r="J32" i="2"/>
  <c r="H32" i="2"/>
  <c r="N31" i="2"/>
  <c r="L31" i="2"/>
  <c r="J31" i="2"/>
  <c r="H31" i="2"/>
  <c r="N30" i="2"/>
  <c r="L30" i="2"/>
  <c r="J30" i="2"/>
  <c r="H30" i="2"/>
  <c r="N29" i="2"/>
  <c r="L29" i="2"/>
  <c r="J29" i="2"/>
  <c r="H29" i="2"/>
  <c r="N28" i="2"/>
  <c r="L28" i="2"/>
  <c r="J28" i="2"/>
  <c r="H28" i="2"/>
  <c r="N27" i="2"/>
  <c r="L27" i="2"/>
  <c r="J27" i="2"/>
  <c r="H27" i="2"/>
  <c r="N26" i="2"/>
  <c r="L26" i="2"/>
  <c r="J26" i="2"/>
  <c r="H26" i="2"/>
  <c r="N25" i="2"/>
  <c r="L25" i="2"/>
  <c r="J25" i="2"/>
  <c r="H25" i="2"/>
  <c r="N24" i="2"/>
  <c r="L24" i="2"/>
  <c r="J24" i="2"/>
  <c r="H24" i="2"/>
  <c r="N23" i="2"/>
  <c r="L23" i="2"/>
  <c r="J23" i="2"/>
  <c r="H23" i="2"/>
  <c r="N22" i="2"/>
  <c r="L22" i="2"/>
  <c r="J22" i="2"/>
  <c r="H22" i="2"/>
  <c r="N21" i="2"/>
  <c r="L21" i="2"/>
  <c r="J21" i="2"/>
  <c r="H21" i="2"/>
  <c r="N20" i="2"/>
  <c r="L20" i="2"/>
  <c r="J20" i="2"/>
  <c r="H20" i="2"/>
  <c r="N19" i="2"/>
  <c r="L19" i="2"/>
  <c r="J19" i="2"/>
  <c r="H19" i="2"/>
  <c r="N18" i="2"/>
  <c r="L18" i="2"/>
  <c r="J18" i="2"/>
  <c r="H18" i="2"/>
  <c r="N17" i="2"/>
  <c r="L17" i="2"/>
  <c r="J17" i="2"/>
  <c r="H17" i="2"/>
  <c r="N16" i="2"/>
  <c r="L16" i="2"/>
  <c r="J16" i="2"/>
  <c r="H16" i="2"/>
  <c r="N15" i="2"/>
  <c r="L15" i="2"/>
  <c r="J15" i="2"/>
  <c r="H15" i="2"/>
  <c r="N14" i="2"/>
  <c r="L14" i="2"/>
  <c r="J14" i="2"/>
  <c r="H14" i="2"/>
  <c r="N13" i="2"/>
  <c r="L13" i="2"/>
  <c r="J13" i="2"/>
  <c r="H13" i="2"/>
  <c r="N12" i="2"/>
  <c r="L12" i="2"/>
  <c r="J12" i="2"/>
  <c r="H12" i="2"/>
  <c r="N11" i="2"/>
  <c r="L11" i="2"/>
  <c r="J11" i="2"/>
  <c r="H11" i="2"/>
  <c r="N10" i="2"/>
  <c r="L10" i="2"/>
  <c r="J10" i="2"/>
  <c r="H10" i="2"/>
  <c r="N9" i="2"/>
  <c r="L9" i="2"/>
  <c r="J9" i="2"/>
  <c r="H9" i="2"/>
  <c r="N8" i="2"/>
  <c r="L8" i="2"/>
  <c r="J8" i="2"/>
  <c r="H8" i="2"/>
  <c r="N7" i="2"/>
  <c r="L7" i="2"/>
  <c r="J7" i="2"/>
  <c r="H7" i="2"/>
  <c r="N6" i="2"/>
  <c r="L6" i="2"/>
  <c r="J6" i="2"/>
  <c r="H6" i="2"/>
  <c r="N5" i="2"/>
  <c r="L5" i="2"/>
  <c r="J5" i="2"/>
  <c r="H5" i="2"/>
  <c r="Q13" i="1"/>
  <c r="P13" i="1"/>
  <c r="Q11" i="1"/>
  <c r="P11" i="1"/>
  <c r="Q10" i="1"/>
  <c r="P10" i="1"/>
  <c r="Q9" i="1"/>
  <c r="P9" i="1"/>
  <c r="L10" i="1" l="1"/>
  <c r="L15" i="1"/>
  <c r="Q15" i="1"/>
  <c r="P15" i="1"/>
  <c r="H24" i="1" l="1"/>
  <c r="F25" i="1" s="1"/>
  <c r="R15" i="1"/>
  <c r="K15" i="1"/>
</calcChain>
</file>

<file path=xl/sharedStrings.xml><?xml version="1.0" encoding="utf-8"?>
<sst xmlns="http://schemas.openxmlformats.org/spreadsheetml/2006/main" count="742" uniqueCount="296">
  <si>
    <t>VOLET QUANTITATIF</t>
  </si>
  <si>
    <t>VOLET QUALITATIF</t>
  </si>
  <si>
    <t>RÉSULTAT DE L’ÉVALUATION</t>
  </si>
  <si>
    <r>
      <t>DÉCISION</t>
    </r>
    <r>
      <rPr>
        <sz val="10"/>
        <color theme="1"/>
        <rFont val="Arial"/>
        <family val="2"/>
      </rPr>
      <t> :</t>
    </r>
  </si>
  <si>
    <t xml:space="preserve">1. </t>
  </si>
  <si>
    <t>Données populationnelles</t>
  </si>
  <si>
    <t>Usagers sur la liste d’attente</t>
  </si>
  <si>
    <t>Questions</t>
  </si>
  <si>
    <t>Réponses – Volet quantitatif</t>
  </si>
  <si>
    <t>Réponses – Volet qualitatif</t>
  </si>
  <si>
    <t>Avancé</t>
  </si>
  <si>
    <t>Inter</t>
  </si>
  <si>
    <t>AVANCÉ</t>
  </si>
  <si>
    <t>Le poste nécessite le bilinguisme ou un niveau élevé de connaissances, la capacité de communiquer aisément et professionnellement, de donner des instructions/explications complètes, de persuader et de négocier. Le poste nécessite de fréquentes interactions professionnelles dans la langue seconde. Une communication fluide ainsi qu'un vocabulaire professionnel suffisant sont nécessaires.</t>
  </si>
  <si>
    <t>Le territoire desservi par le poste évalué est occupé par quel taux de personnes :</t>
  </si>
  <si>
    <t xml:space="preserve">L'ajout d'une personne possédant une capacité linguistique autre que le français au sein de l'équipe de travail permettrait-il de réduire la liste d'attente? </t>
  </si>
  <si>
    <t>&gt;10 % anglo</t>
  </si>
  <si>
    <t>A</t>
  </si>
  <si>
    <t>B</t>
  </si>
  <si>
    <t>INTER</t>
  </si>
  <si>
    <t>Le poste nécessite de fréquents contacts avec les clients ou de l'interaction dans la langue seconde mais, ces interactions sont prévisibles. Ça requiert une bonne compréhension orale ainsi que la capacité de répondre et d'être compris malgré l'usage de structure de phrase simple et d'un vocabulaire limité.</t>
  </si>
  <si>
    <r>
      <t>Territoire desservi</t>
    </r>
    <r>
      <rPr>
        <i/>
        <sz val="8"/>
        <color rgb="FF000000"/>
        <rFont val="Arial"/>
        <family val="2"/>
      </rPr>
      <t xml:space="preserve"> (sélectionner parmi la liste)</t>
    </r>
  </si>
  <si>
    <t>% des postes est = au % en 1</t>
  </si>
  <si>
    <t>BASE</t>
  </si>
  <si>
    <t>Le poste nécessite des contacts occasionnels avec les clients ou de l'interaction dans la langue seconde, mais ces interactions sont de routine et simples, par exemple, donner de l'information sur le chemin à prendre.</t>
  </si>
  <si>
    <t>  % Unilingue anglophone</t>
  </si>
  <si>
    <t>Nombre d’usager anglo pour former un caseload</t>
  </si>
  <si>
    <t>B ou C</t>
  </si>
  <si>
    <t>AUCUNE</t>
  </si>
  <si>
    <t>Le poste ne nécessite pas de contact avec les clients ou d'interaction dans la langue seconde, et les instructions/matériel pour le travail sont disponibles dans les deux langues.</t>
  </si>
  <si>
    <t>  % Allophone </t>
  </si>
  <si>
    <t xml:space="preserve">2. </t>
  </si>
  <si>
    <r>
      <t xml:space="preserve">Impacts directement reliés aux usagers </t>
    </r>
    <r>
      <rPr>
        <i/>
        <sz val="9"/>
        <color rgb="FF000000"/>
        <rFont val="Arial"/>
        <family val="2"/>
      </rPr>
      <t>(sélectionnez un choix)</t>
    </r>
  </si>
  <si>
    <t>ou D</t>
  </si>
  <si>
    <t xml:space="preserve">Quelles sont les incidences de l'ajout d'une ressource ayant une capacité linguistique autre que le français sur les utilisateurs en cours de suivi? </t>
  </si>
  <si>
    <t>A ou B</t>
  </si>
  <si>
    <t>Composition de l’équipe en place</t>
  </si>
  <si>
    <r>
      <t xml:space="preserve">Taux de postes au sein de l’équipe de travail ont une exigence linguistique? Combien du même titre d’emploi? </t>
    </r>
    <r>
      <rPr>
        <i/>
        <sz val="9"/>
        <color rgb="FF000000"/>
        <rFont val="Arial"/>
        <family val="2"/>
      </rPr>
      <t>(nombre de postes anglo/total des postes)</t>
    </r>
  </si>
  <si>
    <t>Résultat :</t>
  </si>
  <si>
    <t>Postes avec exigence linguistique </t>
  </si>
  <si>
    <t xml:space="preserve">3. </t>
  </si>
  <si>
    <r>
      <t>Niveau de proximité avec l’usager</t>
    </r>
    <r>
      <rPr>
        <i/>
        <sz val="9"/>
        <color rgb="FF000000"/>
        <rFont val="Arial"/>
        <family val="2"/>
      </rPr>
      <t xml:space="preserve"> (sélectionnez un choix)</t>
    </r>
  </si>
  <si>
    <t>Postes du même titre d’emploi avec exigence linguistique </t>
  </si>
  <si>
    <t>Quel est le niveau d’intervention et de proximité avec l’usager?</t>
  </si>
  <si>
    <t>Usagers en cours de suivi</t>
  </si>
  <si>
    <t>Les taux de suivi actuels sont les suivants : 
(nombre d'usagers / nombre d'usagers anglophones et allophones)</t>
  </si>
  <si>
    <t>4.</t>
  </si>
  <si>
    <t xml:space="preserve">4. </t>
  </si>
  <si>
    <t>Exigence linguistique à appliquer :</t>
  </si>
  <si>
    <t>Taux d'usagers en attente d'un suivi :
(nombre d'usagers / nombre d'usagers anglophones et allophones)</t>
  </si>
  <si>
    <t>Volet 2</t>
  </si>
  <si>
    <t>  % Unilingue anglophone </t>
  </si>
  <si>
    <t>Oui</t>
  </si>
  <si>
    <t>Non</t>
  </si>
  <si>
    <t>Augmentation du nombre de suivis et de services offerts à la population</t>
  </si>
  <si>
    <t>Aucun impact, le niveau des services offerts demeure le même</t>
  </si>
  <si>
    <t>Interventions et suivis médicaux qui influent sur l’état de santé de l’usager</t>
  </si>
  <si>
    <t>Interventions verbales prévisibles et prévues dans le cadre de suivis réguliers</t>
  </si>
  <si>
    <t>Contact verbal avec l’usager (prise de rendez-vous, documents à remettre, etc…)</t>
  </si>
  <si>
    <t>Aucun contact direct avec l’usager</t>
  </si>
  <si>
    <t>Aucune</t>
  </si>
  <si>
    <t>Nom du gestionnaire:</t>
  </si>
  <si>
    <t># du poste:</t>
  </si>
  <si>
    <t>Connaissance des langues officielles (5) 2</t>
  </si>
  <si>
    <t>Total - Connaissance des langues officielles 3</t>
  </si>
  <si>
    <t>Anglais seulement</t>
  </si>
  <si>
    <t>Français seulement</t>
  </si>
  <si>
    <t>Français et anglais</t>
  </si>
  <si>
    <t>Ni français ni anglais</t>
  </si>
  <si>
    <t>Statistiques (2)</t>
  </si>
  <si>
    <t>Chiffres de 2021</t>
  </si>
  <si>
    <t>Géographie</t>
  </si>
  <si>
    <t>Abréviation du nom du genre de région géographique</t>
  </si>
  <si>
    <t>Abréviation du nom de la province ou du territoire</t>
  </si>
  <si>
    <t>Taux</t>
  </si>
  <si>
    <t>Acton Vale</t>
  </si>
  <si>
    <t>V</t>
  </si>
  <si>
    <t>Qc</t>
  </si>
  <si>
    <t>Alma</t>
  </si>
  <si>
    <t>Amos</t>
  </si>
  <si>
    <t>Amqui</t>
  </si>
  <si>
    <t>Baie-Comeau</t>
  </si>
  <si>
    <t>Baie-Saint-Paul</t>
  </si>
  <si>
    <t>Beaconsfield</t>
  </si>
  <si>
    <t>Beauceville</t>
  </si>
  <si>
    <t>Beauharnois</t>
  </si>
  <si>
    <t>Bécancour</t>
  </si>
  <si>
    <t>Beloeil</t>
  </si>
  <si>
    <t>Blainville</t>
  </si>
  <si>
    <t>Boisbriand</t>
  </si>
  <si>
    <t>Boischatel</t>
  </si>
  <si>
    <t>MÉ</t>
  </si>
  <si>
    <t>Bois-des-Filion</t>
  </si>
  <si>
    <t>Boucherville</t>
  </si>
  <si>
    <t>Bromont</t>
  </si>
  <si>
    <t>Brossard</t>
  </si>
  <si>
    <t>Brownsburg-Chatham</t>
  </si>
  <si>
    <t>Candiac</t>
  </si>
  <si>
    <t>Cantley</t>
  </si>
  <si>
    <t>Carignan</t>
  </si>
  <si>
    <t>Chambly</t>
  </si>
  <si>
    <t>Chandler</t>
  </si>
  <si>
    <t>Charlemagne</t>
  </si>
  <si>
    <t>Châteauguay</t>
  </si>
  <si>
    <t>Chelsea</t>
  </si>
  <si>
    <t>Chertsey</t>
  </si>
  <si>
    <t>Chibougamau</t>
  </si>
  <si>
    <t>Coaticook</t>
  </si>
  <si>
    <t>Contrecoeur</t>
  </si>
  <si>
    <t>Cookshire-Eaton</t>
  </si>
  <si>
    <t>Coteau-du-Lac</t>
  </si>
  <si>
    <t>Côte-Saint-Luc</t>
  </si>
  <si>
    <t>Cowansville</t>
  </si>
  <si>
    <t>Delson</t>
  </si>
  <si>
    <t>Deux-Montagnes</t>
  </si>
  <si>
    <t>Dolbeau-Mistassini</t>
  </si>
  <si>
    <t>Dollard-Des Ormeaux</t>
  </si>
  <si>
    <t>Donnacona</t>
  </si>
  <si>
    <t>Dorval</t>
  </si>
  <si>
    <t>Drummondville</t>
  </si>
  <si>
    <t>Farnham</t>
  </si>
  <si>
    <t>Gaspé</t>
  </si>
  <si>
    <t>Gatineau</t>
  </si>
  <si>
    <t>Granby</t>
  </si>
  <si>
    <t>Hampstead</t>
  </si>
  <si>
    <t>Hudson</t>
  </si>
  <si>
    <t>Joliette</t>
  </si>
  <si>
    <t>Kirkland</t>
  </si>
  <si>
    <t>La Malbaie</t>
  </si>
  <si>
    <t>La Pêche</t>
  </si>
  <si>
    <t>La Prairie</t>
  </si>
  <si>
    <t>La Sarre</t>
  </si>
  <si>
    <t>La Tuque</t>
  </si>
  <si>
    <t>Lac-Beauport</t>
  </si>
  <si>
    <t>Lac-Brome</t>
  </si>
  <si>
    <t>Lachute</t>
  </si>
  <si>
    <t>Lac-Mégantic</t>
  </si>
  <si>
    <t>L'Ancienne-Lorette</t>
  </si>
  <si>
    <t>L'Ange-Gardien</t>
  </si>
  <si>
    <t>Lanoraie</t>
  </si>
  <si>
    <t>L'Assomption</t>
  </si>
  <si>
    <t>Laval</t>
  </si>
  <si>
    <t>Lavaltrie</t>
  </si>
  <si>
    <t>L'Épiphanie</t>
  </si>
  <si>
    <t>Les Cèdres</t>
  </si>
  <si>
    <t>Les Coteaux</t>
  </si>
  <si>
    <t>Les Îles-de-la-Madeleine</t>
  </si>
  <si>
    <t>Lévis</t>
  </si>
  <si>
    <t>L'Île-Perrot</t>
  </si>
  <si>
    <t>Longueuil</t>
  </si>
  <si>
    <t>Lorraine</t>
  </si>
  <si>
    <t>Louiseville</t>
  </si>
  <si>
    <t>Magog</t>
  </si>
  <si>
    <t>Marieville</t>
  </si>
  <si>
    <t>Mascouche</t>
  </si>
  <si>
    <t>Matane</t>
  </si>
  <si>
    <t>McMasterville</t>
  </si>
  <si>
    <t>Mercier</t>
  </si>
  <si>
    <t>Mirabel</t>
  </si>
  <si>
    <t>Mont-Joli</t>
  </si>
  <si>
    <t>Mont-Laurier</t>
  </si>
  <si>
    <t>Montmagny</t>
  </si>
  <si>
    <t>Montréal</t>
  </si>
  <si>
    <t>Montréal-Ouest</t>
  </si>
  <si>
    <t>Mont-Royal</t>
  </si>
  <si>
    <t>Mont-Saint-Hilaire</t>
  </si>
  <si>
    <t>Mont-Tremblant</t>
  </si>
  <si>
    <t>Nicolet</t>
  </si>
  <si>
    <t>Notre-Dame-de-l'Île-Perrot</t>
  </si>
  <si>
    <t>Notre-Dame-des-Prairies</t>
  </si>
  <si>
    <t>Notre-Dame-du-Mont-Carmel</t>
  </si>
  <si>
    <t>PE</t>
  </si>
  <si>
    <t>Orford</t>
  </si>
  <si>
    <t>CT</t>
  </si>
  <si>
    <t>Otterburn Park</t>
  </si>
  <si>
    <t>Pincourt</t>
  </si>
  <si>
    <t>Plessisville</t>
  </si>
  <si>
    <t>Pointe-Calumet</t>
  </si>
  <si>
    <t>Pointe-Claire</t>
  </si>
  <si>
    <t>Pontiac</t>
  </si>
  <si>
    <t>Pont-Rouge</t>
  </si>
  <si>
    <t>Port-Cartier</t>
  </si>
  <si>
    <t>Prévost</t>
  </si>
  <si>
    <t>Princeville</t>
  </si>
  <si>
    <t>Québec</t>
  </si>
  <si>
    <t>PR</t>
  </si>
  <si>
    <t>Rawdon</t>
  </si>
  <si>
    <t>Repentigny</t>
  </si>
  <si>
    <t>Richelieu</t>
  </si>
  <si>
    <t>Rigaud</t>
  </si>
  <si>
    <t>Rimouski</t>
  </si>
  <si>
    <t>Rivière-du-Loup</t>
  </si>
  <si>
    <t>Roberval</t>
  </si>
  <si>
    <t>Rosemère</t>
  </si>
  <si>
    <t>Rouyn-Noranda</t>
  </si>
  <si>
    <t>Saguenay</t>
  </si>
  <si>
    <t>Saint-Amable</t>
  </si>
  <si>
    <t>Saint-Apollinaire</t>
  </si>
  <si>
    <t>Saint-Augustin-de-Desmaures</t>
  </si>
  <si>
    <t>Saint-Basile-le-Grand</t>
  </si>
  <si>
    <t>Saint-Boniface</t>
  </si>
  <si>
    <t>Saint-Bruno-de-Montarville</t>
  </si>
  <si>
    <t>Saint-Calixte</t>
  </si>
  <si>
    <t>Saint-Césaire</t>
  </si>
  <si>
    <t>Saint-Charles-Borromée</t>
  </si>
  <si>
    <t>Saint-Colomban</t>
  </si>
  <si>
    <t>Saint-Constant</t>
  </si>
  <si>
    <t>Sainte-Adèle</t>
  </si>
  <si>
    <t>Sainte-Agathe-des-Monts</t>
  </si>
  <si>
    <t>Sainte-Anne-de-Bellevue</t>
  </si>
  <si>
    <t>Sainte-Anne-des-Monts</t>
  </si>
  <si>
    <t>Sainte-Anne-des-Plaines</t>
  </si>
  <si>
    <t>Sainte-Brigitte-de-Laval</t>
  </si>
  <si>
    <t>Sainte-Catherine</t>
  </si>
  <si>
    <t>Sainte-Catherine-de-la-Jacques-Cartier</t>
  </si>
  <si>
    <t>Sainte-Julie</t>
  </si>
  <si>
    <t>Sainte-Julienne</t>
  </si>
  <si>
    <t>Sainte-Marie</t>
  </si>
  <si>
    <t>Sainte-Marthe-sur-le-Lac</t>
  </si>
  <si>
    <t>Sainte-Martine</t>
  </si>
  <si>
    <t>Sainte-Sophie</t>
  </si>
  <si>
    <t>Sainte-Thérèse</t>
  </si>
  <si>
    <t>Saint-Eustache</t>
  </si>
  <si>
    <t>Saint-Félicien</t>
  </si>
  <si>
    <t>Saint-Félix-de-Valois</t>
  </si>
  <si>
    <t>Saint-Georges</t>
  </si>
  <si>
    <t>Saint-Henri</t>
  </si>
  <si>
    <t>Saint-Hippolyte</t>
  </si>
  <si>
    <t>Saint-Honoré</t>
  </si>
  <si>
    <t>Saint-Hyacinthe</t>
  </si>
  <si>
    <t>Saint-Jean-sur-Richelieu</t>
  </si>
  <si>
    <t>Saint-Jérôme</t>
  </si>
  <si>
    <t>Saint-Joseph-de-Beauce</t>
  </si>
  <si>
    <t>Saint-Joseph-du-Lac</t>
  </si>
  <si>
    <t>Saint-Lambert</t>
  </si>
  <si>
    <t>Saint-Lambert-de-Lauzon</t>
  </si>
  <si>
    <t>Saint-Lazare</t>
  </si>
  <si>
    <t>Saint-Lin--Laurentides</t>
  </si>
  <si>
    <t>Saint-Paul</t>
  </si>
  <si>
    <t>Saint-Philippe</t>
  </si>
  <si>
    <t>Saint-Pie</t>
  </si>
  <si>
    <t>Saint-Raymond</t>
  </si>
  <si>
    <t>Saint-Rémi</t>
  </si>
  <si>
    <t>Saint-Roch-de-l'Achigan</t>
  </si>
  <si>
    <t>Saint-Sauveur</t>
  </si>
  <si>
    <t>Saint-Zotique</t>
  </si>
  <si>
    <t>Salaberry-de-Valleyfield</t>
  </si>
  <si>
    <t>Sept-Îles</t>
  </si>
  <si>
    <t>Shannon</t>
  </si>
  <si>
    <t>Shawinigan</t>
  </si>
  <si>
    <t>Shefford</t>
  </si>
  <si>
    <t>Sherbrooke</t>
  </si>
  <si>
    <t>Sorel-Tracy</t>
  </si>
  <si>
    <t>Stoneham-et-Tewkesbury</t>
  </si>
  <si>
    <t>CU</t>
  </si>
  <si>
    <t>Témiscouata-sur-le-Lac</t>
  </si>
  <si>
    <t>Terrebonne</t>
  </si>
  <si>
    <t>Thetford Mines</t>
  </si>
  <si>
    <t>Trois-Rivières</t>
  </si>
  <si>
    <t>Val-David</t>
  </si>
  <si>
    <t>VL</t>
  </si>
  <si>
    <t>Val-des-Monts</t>
  </si>
  <si>
    <t>Val-des-Sources</t>
  </si>
  <si>
    <t>Val-d'Or</t>
  </si>
  <si>
    <t>Varennes</t>
  </si>
  <si>
    <t>Vaudreuil-Dorion</t>
  </si>
  <si>
    <t>Verchères</t>
  </si>
  <si>
    <t>Victoriaville</t>
  </si>
  <si>
    <t>Westmount</t>
  </si>
  <si>
    <t>Windsor</t>
  </si>
  <si>
    <t>Date:</t>
  </si>
  <si>
    <t>Titre d'emploi:</t>
  </si>
  <si>
    <t>Service / Centre d'activité:</t>
  </si>
  <si>
    <t>Quart de travail:</t>
  </si>
  <si>
    <t>Jour</t>
  </si>
  <si>
    <t>Soir</t>
  </si>
  <si>
    <t>Nuit</t>
  </si>
  <si>
    <t>Jour/Soir</t>
  </si>
  <si>
    <t>Jour/Nuit</t>
  </si>
  <si>
    <t>REMARQUES DU GESTIONNAIRE</t>
  </si>
  <si>
    <r>
      <rPr>
        <b/>
        <sz val="11"/>
        <color theme="1"/>
        <rFont val="Arial"/>
        <family val="2"/>
      </rPr>
      <t>Consignes</t>
    </r>
    <r>
      <rPr>
        <sz val="11"/>
        <color theme="1"/>
        <rFont val="Arial"/>
        <family val="2"/>
      </rPr>
      <t xml:space="preserve"> : Veuillez compléter les informations dans l'entête et les champs jaunes uniquement. Vous pouvez ajouter des remarques dans la section prévue de droite au besoin. </t>
    </r>
  </si>
  <si>
    <t>Occasionnelle</t>
  </si>
  <si>
    <t>Régulière et prévisible</t>
  </si>
  <si>
    <t>Irrégulière et imprévisible</t>
  </si>
  <si>
    <r>
      <t xml:space="preserve">Fréquence des interactions avec l’usager </t>
    </r>
    <r>
      <rPr>
        <i/>
        <sz val="9"/>
        <color rgb="FF000000"/>
        <rFont val="Arial"/>
        <family val="2"/>
      </rPr>
      <t>(sélectionnez un choix)</t>
    </r>
  </si>
  <si>
    <t>Haut-St-Laurent (tout le territoire)</t>
  </si>
  <si>
    <t>Lacolle</t>
  </si>
  <si>
    <t>Hemmingford</t>
  </si>
  <si>
    <t>Agglomération Longueuil</t>
  </si>
  <si>
    <t>Montérégie</t>
  </si>
  <si>
    <t>CISSSMO</t>
  </si>
  <si>
    <t>CISSSME</t>
  </si>
  <si>
    <t>CISSSMC</t>
  </si>
  <si>
    <t>Territoire CISSS Montérégie-Ouest</t>
  </si>
  <si>
    <t>Territoire CISSS Montérégie-Centre</t>
  </si>
  <si>
    <t>Territoire CISSS Montérégie-Est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</si>
</sst>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Calibri"/>
      <family val="2"/>
      <scheme val="minor"/>
    </font>
    <font>
      <sz val="11"/>
      <color theme="1"/>
      <name val="Calibri"/>
      <family val="2"/>
      <scheme val="minor"/>
    </font>
    <font>
      <u/>
      <sz val="11"/>
      <color theme="10"/>
      <name val="Calibri"/>
      <family val="2"/>
      <scheme val="minor"/>
    </font>
    <font>
      <b/>
      <sz val="10"/>
      <color theme="1"/>
      <name val="Arial"/>
      <family val="2"/>
    </font>
    <font>
      <sz val="10"/>
      <color theme="1"/>
      <name val="Arial"/>
      <family val="2"/>
    </font>
    <font>
      <sz val="10"/>
      <color rgb="FF000000"/>
      <name val="Arial"/>
      <family val="2"/>
    </font>
    <font>
      <b/>
      <sz val="10"/>
      <color rgb="FF000000"/>
      <name val="Arial"/>
      <family val="2"/>
    </font>
    <font>
      <i/>
      <sz val="10"/>
      <color rgb="FF000000"/>
      <name val="Arial"/>
      <family val="2"/>
    </font>
    <font>
      <i/>
      <sz val="10"/>
      <color theme="1"/>
      <name val="Arial"/>
      <family val="2"/>
    </font>
    <font>
      <i/>
      <sz val="8"/>
      <color rgb="FF000000"/>
      <name val="Arial"/>
      <family val="2"/>
    </font>
    <font>
      <b/>
      <sz val="10"/>
      <color rgb="FF0070C0"/>
      <name val="Arial"/>
      <family val="2"/>
    </font>
    <font>
      <sz val="10"/>
      <color theme="1"/>
      <name val="MS Gothic"/>
      <family val="3"/>
    </font>
    <font>
      <i/>
      <sz val="9"/>
      <color rgb="FF000000"/>
      <name val="Arial"/>
      <family val="2"/>
    </font>
    <font>
      <sz val="10"/>
      <color theme="1"/>
      <name val="Segoe UI Symbol"/>
      <family val="2"/>
    </font>
    <font>
      <b/>
      <sz val="10"/>
      <color rgb="FFFF0000"/>
      <name val="Arial"/>
      <family val="2"/>
    </font>
    <font>
      <sz val="10"/>
      <color theme="1"/>
      <name val="Calibri"/>
      <family val="2"/>
      <scheme val="minor"/>
    </font>
    <font>
      <b/>
      <sz val="11"/>
      <color rgb="FFFF0000"/>
      <name val="Calibri"/>
      <family val="2"/>
      <scheme val="minor"/>
    </font>
    <font>
      <b/>
      <sz val="11"/>
      <color theme="1"/>
      <name val="Arial"/>
      <family val="2"/>
    </font>
    <font>
      <b/>
      <sz val="11"/>
      <name val="Arial"/>
      <family val="2"/>
    </font>
    <font>
      <sz val="11"/>
      <name val="Arial"/>
      <family val="2"/>
    </font>
    <font>
      <sz val="11"/>
      <color theme="1"/>
      <name val="Arial"/>
      <family val="2"/>
    </font>
    <font>
      <b/>
      <sz val="11"/>
      <color theme="1"/>
      <name val="Calibri"/>
      <family val="2"/>
      <scheme val="minor"/>
    </font>
  </fonts>
  <fills count="6">
    <fill>
      <patternFill patternType="none"/>
    </fill>
    <fill>
      <patternFill patternType="gray125"/>
    </fill>
    <fill>
      <patternFill patternType="solid">
        <fgColor rgb="FFF2F2F2"/>
        <bgColor indexed="64"/>
      </patternFill>
    </fill>
    <fill>
      <patternFill patternType="solid">
        <fgColor rgb="FFD9D9D9"/>
        <bgColor indexed="64"/>
      </patternFill>
    </fill>
    <fill>
      <patternFill patternType="solid">
        <fgColor theme="1" tint="0.499984740745262"/>
        <bgColor indexed="64"/>
      </patternFill>
    </fill>
    <fill>
      <patternFill patternType="solid">
        <fgColor rgb="FFFFFF00"/>
        <bgColor indexed="64"/>
      </patternFill>
    </fill>
  </fills>
  <borders count="3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hair">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top/>
      <bottom style="thin">
        <color indexed="64"/>
      </bottom>
      <diagonal/>
    </border>
    <border>
      <left/>
      <right/>
      <top style="thin">
        <color indexed="64"/>
      </top>
      <bottom style="thin">
        <color indexed="64"/>
      </bottom>
      <diagonal/>
    </border>
    <border>
      <left/>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hair">
        <color indexed="64"/>
      </top>
      <bottom style="hair">
        <color indexed="64"/>
      </bottom>
      <diagonal/>
    </border>
    <border>
      <left/>
      <right style="thin">
        <color indexed="64"/>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s>
  <cellStyleXfs count="3">
    <xf numFmtId="0" fontId="0" fillId="0" borderId="0"/>
    <xf numFmtId="9" fontId="1" fillId="0" borderId="0" applyFont="0" applyFill="0" applyBorder="0" applyAlignment="0" applyProtection="0"/>
    <xf numFmtId="0" fontId="2" fillId="0" borderId="0" applyNumberFormat="0" applyFill="0" applyBorder="0" applyAlignment="0" applyProtection="0"/>
  </cellStyleXfs>
  <cellXfs count="112">
    <xf numFmtId="0" fontId="0" fillId="0" borderId="0" xfId="0"/>
    <xf numFmtId="0" fontId="4" fillId="3" borderId="7" xfId="0" applyFont="1" applyFill="1" applyBorder="1" applyAlignment="1">
      <alignment vertical="center" wrapText="1"/>
    </xf>
    <xf numFmtId="0" fontId="4" fillId="3" borderId="3"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2" xfId="0" applyFont="1" applyFill="1" applyBorder="1" applyAlignment="1">
      <alignment vertical="center" wrapText="1"/>
    </xf>
    <xf numFmtId="0" fontId="4" fillId="3" borderId="14" xfId="0" applyFont="1" applyFill="1" applyBorder="1" applyAlignment="1">
      <alignment horizontal="center" vertical="center" wrapText="1"/>
    </xf>
    <xf numFmtId="0" fontId="4" fillId="0" borderId="12"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4" xfId="0" applyFont="1" applyBorder="1" applyAlignment="1">
      <alignment horizontal="center" vertical="center" wrapText="1"/>
    </xf>
    <xf numFmtId="0" fontId="4" fillId="4" borderId="15" xfId="0" applyFont="1" applyFill="1" applyBorder="1" applyAlignment="1">
      <alignment horizontal="center" vertical="center" wrapText="1"/>
    </xf>
    <xf numFmtId="0" fontId="4" fillId="0" borderId="9" xfId="0" applyFont="1" applyBorder="1" applyAlignment="1">
      <alignment horizontal="center" vertical="center" wrapText="1"/>
    </xf>
    <xf numFmtId="0" fontId="4" fillId="4" borderId="14"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0" fillId="0" borderId="0" xfId="0" applyAlignment="1">
      <alignment horizontal="center"/>
    </xf>
    <xf numFmtId="0" fontId="4" fillId="0" borderId="0" xfId="0" applyFont="1" applyAlignment="1">
      <alignment horizontal="left" vertical="center"/>
    </xf>
    <xf numFmtId="0" fontId="4" fillId="0" borderId="0" xfId="0" applyFont="1"/>
    <xf numFmtId="0" fontId="2" fillId="0" borderId="0" xfId="2" applyAlignment="1">
      <alignment vertical="center"/>
    </xf>
    <xf numFmtId="0" fontId="0" fillId="0" borderId="0" xfId="0" applyAlignment="1">
      <alignment vertical="center" wrapText="1"/>
    </xf>
    <xf numFmtId="0" fontId="4" fillId="0" borderId="0" xfId="0" applyFont="1" applyAlignment="1">
      <alignment vertical="center"/>
    </xf>
    <xf numFmtId="0" fontId="3" fillId="0" borderId="0" xfId="0" applyFont="1" applyAlignment="1">
      <alignment horizontal="justify" vertical="center"/>
    </xf>
    <xf numFmtId="0" fontId="4" fillId="0" borderId="0" xfId="0" applyFont="1" applyAlignment="1">
      <alignment horizontal="justify" vertical="center"/>
    </xf>
    <xf numFmtId="3" fontId="0" fillId="0" borderId="0" xfId="0" applyNumberFormat="1"/>
    <xf numFmtId="10" fontId="0" fillId="0" borderId="0" xfId="1" applyNumberFormat="1" applyFont="1"/>
    <xf numFmtId="0" fontId="0" fillId="0" borderId="19" xfId="0" applyBorder="1"/>
    <xf numFmtId="0" fontId="16" fillId="0" borderId="16" xfId="0" applyFont="1" applyBorder="1" applyAlignment="1" applyProtection="1">
      <alignment horizontal="center"/>
      <protection locked="0"/>
    </xf>
    <xf numFmtId="0" fontId="19" fillId="0" borderId="0" xfId="0" applyFont="1"/>
    <xf numFmtId="0" fontId="0" fillId="0" borderId="0" xfId="0" applyFill="1"/>
    <xf numFmtId="0" fontId="3" fillId="0" borderId="0" xfId="0" applyFont="1" applyFill="1" applyAlignment="1">
      <alignment vertical="center"/>
    </xf>
    <xf numFmtId="0" fontId="3" fillId="0" borderId="4" xfId="0" applyFont="1" applyFill="1" applyBorder="1" applyAlignment="1">
      <alignment vertical="center"/>
    </xf>
    <xf numFmtId="0" fontId="0" fillId="0" borderId="5" xfId="0" applyFill="1" applyBorder="1"/>
    <xf numFmtId="0" fontId="0" fillId="0" borderId="6" xfId="0" applyFill="1" applyBorder="1"/>
    <xf numFmtId="0" fontId="3" fillId="0" borderId="20" xfId="0" applyFont="1" applyFill="1" applyBorder="1" applyAlignment="1">
      <alignment horizontal="centerContinuous" vertical="center"/>
    </xf>
    <xf numFmtId="0" fontId="3" fillId="0" borderId="17" xfId="0" applyFont="1" applyFill="1" applyBorder="1" applyAlignment="1">
      <alignment horizontal="centerContinuous" vertical="center"/>
    </xf>
    <xf numFmtId="0" fontId="3" fillId="0" borderId="21" xfId="0" applyFont="1" applyFill="1" applyBorder="1" applyAlignment="1">
      <alignment horizontal="centerContinuous" vertical="center"/>
    </xf>
    <xf numFmtId="0" fontId="11" fillId="0" borderId="0" xfId="0" applyFont="1" applyBorder="1" applyAlignment="1">
      <alignment horizontal="left" vertical="center" wrapText="1" indent="5"/>
    </xf>
    <xf numFmtId="0" fontId="13" fillId="0" borderId="0" xfId="0" applyFont="1" applyBorder="1" applyAlignment="1">
      <alignment horizontal="left" vertical="center" wrapText="1" indent="5"/>
    </xf>
    <xf numFmtId="0" fontId="4" fillId="0" borderId="0" xfId="0" applyFont="1" applyBorder="1" applyAlignment="1">
      <alignment horizontal="center" vertical="center" wrapText="1"/>
    </xf>
    <xf numFmtId="0" fontId="4" fillId="0" borderId="0" xfId="0" applyFont="1" applyBorder="1" applyAlignment="1">
      <alignment vertical="center" wrapText="1"/>
    </xf>
    <xf numFmtId="0" fontId="5" fillId="2" borderId="30" xfId="0" applyFont="1" applyFill="1" applyBorder="1" applyAlignment="1">
      <alignment vertical="center" wrapText="1"/>
    </xf>
    <xf numFmtId="10" fontId="10" fillId="0" borderId="31" xfId="1" applyNumberFormat="1" applyFont="1" applyBorder="1" applyAlignment="1">
      <alignment horizontal="center" vertical="center" wrapText="1"/>
    </xf>
    <xf numFmtId="10" fontId="10" fillId="0" borderId="26" xfId="1" applyNumberFormat="1" applyFont="1" applyBorder="1" applyAlignment="1">
      <alignment horizontal="center" vertical="center" wrapText="1"/>
    </xf>
    <xf numFmtId="9" fontId="10" fillId="5" borderId="26" xfId="1" applyFont="1" applyFill="1" applyBorder="1" applyAlignment="1" applyProtection="1">
      <alignment horizontal="center" vertical="center" wrapText="1"/>
      <protection locked="0"/>
    </xf>
    <xf numFmtId="9" fontId="10" fillId="5" borderId="26" xfId="1" applyNumberFormat="1" applyFont="1" applyFill="1" applyBorder="1" applyAlignment="1" applyProtection="1">
      <alignment horizontal="center" vertical="center" wrapText="1"/>
      <protection locked="0"/>
    </xf>
    <xf numFmtId="0" fontId="14" fillId="3" borderId="29" xfId="0" applyFont="1" applyFill="1" applyBorder="1" applyAlignment="1">
      <alignment horizontal="center" vertical="center" wrapText="1"/>
    </xf>
    <xf numFmtId="9" fontId="10" fillId="5" borderId="29" xfId="1" applyFont="1" applyFill="1" applyBorder="1" applyAlignment="1" applyProtection="1">
      <alignment horizontal="center" vertical="center" wrapText="1"/>
      <protection locked="0"/>
    </xf>
    <xf numFmtId="9" fontId="10" fillId="5" borderId="29" xfId="1" applyNumberFormat="1" applyFont="1" applyFill="1" applyBorder="1" applyAlignment="1" applyProtection="1">
      <alignment horizontal="center" vertical="center" wrapText="1"/>
      <protection locked="0"/>
    </xf>
    <xf numFmtId="0" fontId="10" fillId="5" borderId="36" xfId="0" applyFont="1" applyFill="1" applyBorder="1" applyAlignment="1" applyProtection="1">
      <alignment horizontal="center" vertical="center" wrapText="1"/>
      <protection locked="0"/>
    </xf>
    <xf numFmtId="0" fontId="20" fillId="0" borderId="0" xfId="0" applyFont="1"/>
    <xf numFmtId="2" fontId="0" fillId="0" borderId="0" xfId="0" applyNumberFormat="1"/>
    <xf numFmtId="0" fontId="0" fillId="5" borderId="0" xfId="0" applyFill="1"/>
    <xf numFmtId="0" fontId="21" fillId="5" borderId="0" xfId="0" applyFont="1" applyFill="1"/>
    <xf numFmtId="2" fontId="21" fillId="5" borderId="0" xfId="0" applyNumberFormat="1" applyFont="1" applyFill="1"/>
    <xf numFmtId="9" fontId="21" fillId="5" borderId="0" xfId="1" applyFont="1" applyFill="1"/>
    <xf numFmtId="0" fontId="10" fillId="5" borderId="24" xfId="0" applyFont="1" applyFill="1" applyBorder="1" applyAlignment="1" applyProtection="1">
      <alignment horizontal="center" vertical="center" wrapText="1"/>
      <protection locked="0"/>
    </xf>
    <xf numFmtId="0" fontId="10" fillId="5" borderId="25" xfId="0" applyFont="1" applyFill="1" applyBorder="1" applyAlignment="1" applyProtection="1">
      <alignment horizontal="center" vertical="center" wrapText="1"/>
      <protection locked="0"/>
    </xf>
    <xf numFmtId="0" fontId="10" fillId="5" borderId="26" xfId="0" applyFont="1" applyFill="1" applyBorder="1" applyAlignment="1" applyProtection="1">
      <alignment horizontal="center" vertical="center" wrapText="1"/>
      <protection locked="0"/>
    </xf>
    <xf numFmtId="0" fontId="4" fillId="0" borderId="8" xfId="0" applyFont="1" applyBorder="1" applyAlignment="1">
      <alignment horizontal="left" vertical="center" wrapText="1"/>
    </xf>
    <xf numFmtId="0" fontId="3" fillId="0" borderId="0" xfId="0" applyFont="1" applyBorder="1" applyAlignment="1">
      <alignment horizontal="left" vertical="center" wrapText="1"/>
    </xf>
    <xf numFmtId="0" fontId="3" fillId="0" borderId="9" xfId="0" applyFont="1" applyBorder="1" applyAlignment="1">
      <alignment horizontal="left" vertical="center" wrapText="1"/>
    </xf>
    <xf numFmtId="0" fontId="3" fillId="0" borderId="30" xfId="0" applyFont="1" applyFill="1" applyBorder="1" applyAlignment="1">
      <alignment horizontal="center" vertical="center"/>
    </xf>
    <xf numFmtId="0" fontId="3" fillId="0" borderId="28" xfId="0" applyFont="1" applyFill="1" applyBorder="1" applyAlignment="1">
      <alignment horizontal="center" vertical="center"/>
    </xf>
    <xf numFmtId="0" fontId="3" fillId="0" borderId="29" xfId="0" applyFont="1" applyFill="1" applyBorder="1" applyAlignment="1">
      <alignment horizontal="center" vertical="center"/>
    </xf>
    <xf numFmtId="0" fontId="5" fillId="2" borderId="30" xfId="0" applyFont="1" applyFill="1" applyBorder="1" applyAlignment="1">
      <alignment vertical="center" wrapText="1"/>
    </xf>
    <xf numFmtId="0" fontId="5" fillId="2" borderId="32" xfId="0" applyFont="1" applyFill="1" applyBorder="1" applyAlignment="1">
      <alignment vertical="center" wrapText="1"/>
    </xf>
    <xf numFmtId="0" fontId="6" fillId="2" borderId="28" xfId="0" applyFont="1" applyFill="1" applyBorder="1" applyAlignment="1">
      <alignment horizontal="left" vertical="center" wrapText="1"/>
    </xf>
    <xf numFmtId="0" fontId="6" fillId="2" borderId="29" xfId="0" applyFont="1" applyFill="1" applyBorder="1" applyAlignment="1">
      <alignment horizontal="left" vertical="center" wrapText="1"/>
    </xf>
    <xf numFmtId="0" fontId="5" fillId="2" borderId="27" xfId="0" applyFont="1" applyFill="1" applyBorder="1" applyAlignment="1">
      <alignment vertical="center" wrapText="1"/>
    </xf>
    <xf numFmtId="0" fontId="5" fillId="2" borderId="22" xfId="0" applyFont="1" applyFill="1" applyBorder="1" applyAlignment="1">
      <alignment vertical="center" wrapText="1"/>
    </xf>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7" fillId="2" borderId="0" xfId="0" applyFont="1" applyFill="1" applyBorder="1" applyAlignment="1">
      <alignment horizontal="left" vertical="center" wrapText="1"/>
    </xf>
    <xf numFmtId="0" fontId="7" fillId="2" borderId="31" xfId="0" applyFont="1" applyFill="1" applyBorder="1" applyAlignment="1">
      <alignment horizontal="left" vertical="center" wrapText="1"/>
    </xf>
    <xf numFmtId="0" fontId="8" fillId="2" borderId="13" xfId="0" applyFont="1" applyFill="1" applyBorder="1" applyAlignment="1">
      <alignment horizontal="left" vertical="center" wrapText="1"/>
    </xf>
    <xf numFmtId="0" fontId="8" fillId="2" borderId="23" xfId="0" applyFont="1" applyFill="1" applyBorder="1" applyAlignment="1">
      <alignment horizontal="left" vertical="center" wrapText="1"/>
    </xf>
    <xf numFmtId="0" fontId="5" fillId="0" borderId="27" xfId="0" applyFont="1" applyFill="1" applyBorder="1" applyAlignment="1">
      <alignment horizontal="left" vertical="center" wrapText="1"/>
    </xf>
    <xf numFmtId="0" fontId="5" fillId="0" borderId="35" xfId="0" applyFont="1" applyFill="1" applyBorder="1" applyAlignment="1">
      <alignment horizontal="left" vertical="center" wrapText="1"/>
    </xf>
    <xf numFmtId="0" fontId="4" fillId="0" borderId="15"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0" xfId="0" applyFont="1" applyBorder="1" applyAlignment="1">
      <alignment horizontal="left" vertical="center" wrapText="1"/>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4" fillId="3" borderId="15"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10" xfId="0" applyFont="1" applyBorder="1" applyAlignment="1">
      <alignment horizontal="center" vertical="center" wrapText="1"/>
    </xf>
    <xf numFmtId="0" fontId="4" fillId="2" borderId="30" xfId="0" applyFont="1" applyFill="1" applyBorder="1" applyAlignment="1">
      <alignment vertical="center" wrapText="1"/>
    </xf>
    <xf numFmtId="0" fontId="4" fillId="2" borderId="32" xfId="0" applyFont="1" applyFill="1" applyBorder="1" applyAlignment="1">
      <alignment vertical="center" wrapText="1"/>
    </xf>
    <xf numFmtId="0" fontId="4" fillId="3" borderId="30" xfId="0" applyFont="1" applyFill="1" applyBorder="1" applyAlignment="1">
      <alignment horizontal="center" vertical="center" wrapText="1"/>
    </xf>
    <xf numFmtId="0" fontId="4" fillId="3" borderId="28" xfId="0" applyFont="1" applyFill="1" applyBorder="1" applyAlignment="1">
      <alignment horizontal="center" vertical="center" wrapText="1"/>
    </xf>
    <xf numFmtId="0" fontId="15" fillId="0" borderId="30" xfId="0" applyFont="1" applyBorder="1" applyAlignment="1">
      <alignment horizontal="center" vertical="center" wrapText="1"/>
    </xf>
    <xf numFmtId="0" fontId="15" fillId="0" borderId="28" xfId="0" applyFont="1" applyBorder="1" applyAlignment="1">
      <alignment horizontal="center" vertical="center" wrapText="1"/>
    </xf>
    <xf numFmtId="0" fontId="15" fillId="0" borderId="29" xfId="0" applyFont="1" applyBorder="1" applyAlignment="1">
      <alignment horizontal="center" vertical="center" wrapText="1"/>
    </xf>
    <xf numFmtId="0" fontId="15" fillId="0" borderId="32"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31" xfId="0" applyFont="1" applyBorder="1" applyAlignment="1">
      <alignment horizontal="center" vertical="center" wrapText="1"/>
    </xf>
    <xf numFmtId="0" fontId="15" fillId="0" borderId="33" xfId="0" applyFont="1" applyBorder="1" applyAlignment="1">
      <alignment horizontal="center" vertical="center" wrapText="1"/>
    </xf>
    <xf numFmtId="0" fontId="15" fillId="0" borderId="16" xfId="0" applyFont="1" applyBorder="1" applyAlignment="1">
      <alignment horizontal="center" vertical="center" wrapText="1"/>
    </xf>
    <xf numFmtId="0" fontId="15" fillId="0" borderId="34" xfId="0" applyFont="1" applyBorder="1" applyAlignment="1">
      <alignment horizontal="center" vertical="center" wrapText="1"/>
    </xf>
    <xf numFmtId="0" fontId="4" fillId="0" borderId="27" xfId="0" applyFont="1" applyBorder="1" applyAlignment="1">
      <alignment horizontal="left" vertical="center" wrapText="1"/>
    </xf>
    <xf numFmtId="0" fontId="4" fillId="0" borderId="35" xfId="0" applyFont="1" applyBorder="1" applyAlignment="1">
      <alignment horizontal="left" vertical="center" wrapText="1"/>
    </xf>
    <xf numFmtId="0" fontId="4" fillId="0" borderId="24" xfId="0" applyFont="1" applyBorder="1" applyAlignment="1">
      <alignment horizontal="left" vertical="center" wrapText="1"/>
    </xf>
    <xf numFmtId="0" fontId="4" fillId="0" borderId="25" xfId="0" applyFont="1" applyBorder="1" applyAlignment="1">
      <alignment horizontal="left" vertical="center" wrapText="1"/>
    </xf>
    <xf numFmtId="0" fontId="4" fillId="0" borderId="22" xfId="0" applyFont="1" applyBorder="1" applyAlignment="1">
      <alignment horizontal="left" vertical="center" wrapText="1"/>
    </xf>
    <xf numFmtId="0" fontId="4" fillId="0" borderId="18" xfId="0" applyFont="1" applyBorder="1" applyAlignment="1">
      <alignment horizontal="left" vertical="center" wrapText="1"/>
    </xf>
    <xf numFmtId="0" fontId="18" fillId="0" borderId="0" xfId="0" applyFont="1" applyBorder="1" applyAlignment="1">
      <alignment horizontal="left"/>
    </xf>
    <xf numFmtId="0" fontId="18" fillId="0" borderId="16" xfId="0" applyFont="1" applyBorder="1" applyAlignment="1" applyProtection="1">
      <alignment horizontal="center"/>
      <protection locked="0"/>
    </xf>
    <xf numFmtId="0" fontId="18" fillId="0" borderId="17" xfId="0" applyFont="1" applyBorder="1" applyAlignment="1" applyProtection="1">
      <alignment horizontal="center"/>
      <protection locked="0"/>
    </xf>
    <xf numFmtId="0" fontId="0" fillId="0" borderId="20" xfId="0" applyBorder="1" applyAlignment="1" applyProtection="1">
      <alignment horizontal="left" vertical="top" wrapText="1"/>
      <protection locked="0"/>
    </xf>
    <xf numFmtId="0" fontId="0" fillId="0" borderId="17" xfId="0" applyBorder="1" applyAlignment="1" applyProtection="1">
      <alignment horizontal="left" vertical="top" wrapText="1"/>
      <protection locked="0"/>
    </xf>
    <xf numFmtId="0" fontId="0" fillId="0" borderId="21" xfId="0" applyBorder="1" applyAlignment="1" applyProtection="1">
      <alignment horizontal="left" vertical="top" wrapText="1"/>
      <protection locked="0"/>
    </xf>
    <xf numFmtId="17" fontId="18" fillId="0" borderId="16" xfId="0" applyNumberFormat="1" applyFont="1" applyBorder="1" applyAlignment="1" applyProtection="1">
      <alignment horizontal="center"/>
      <protection locked="0"/>
    </xf>
  </cellXfs>
  <cellStyles count="3">
    <cellStyle name="Lien hypertexte" xfId="2" builtinId="8"/>
    <cellStyle name="Normal" xfId="0" builtinId="0"/>
    <cellStyle name="Pourcentage" xfId="1" builtinId="5"/>
  </cellStyles>
  <dxfs count="1">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68"/>
  <sheetViews>
    <sheetView showGridLines="0" showRowColHeaders="0" tabSelected="1" showRuler="0" zoomScaleNormal="100" zoomScalePageLayoutView="90" workbookViewId="0">
      <selection activeCell="E16" sqref="E16"/>
    </sheetView>
  </sheetViews>
  <sheetFormatPr baseColWidth="10" defaultRowHeight="15" x14ac:dyDescent="0.25"/>
  <cols>
    <col min="1" max="1" width="4.28515625" customWidth="1"/>
    <col min="2" max="2" width="18.85546875" customWidth="1"/>
    <col min="3" max="3" width="18.28515625" customWidth="1"/>
    <col min="4" max="4" width="27" customWidth="1"/>
    <col min="5" max="5" width="4.7109375" customWidth="1"/>
    <col min="6" max="6" width="4.5703125" customWidth="1"/>
    <col min="7" max="7" width="26.7109375" customWidth="1"/>
    <col min="8" max="8" width="41" customWidth="1"/>
    <col min="9" max="9" width="4.7109375" customWidth="1"/>
    <col min="10" max="10" width="11.42578125" hidden="1" customWidth="1"/>
    <col min="11" max="11" width="29.7109375" hidden="1" customWidth="1"/>
    <col min="12" max="12" width="6.28515625" hidden="1" customWidth="1"/>
    <col min="13" max="13" width="7.28515625" hidden="1" customWidth="1"/>
    <col min="14" max="14" width="5.140625" hidden="1" customWidth="1"/>
    <col min="15" max="15" width="7.28515625" hidden="1" customWidth="1"/>
    <col min="16" max="17" width="5.7109375" hidden="1" customWidth="1"/>
    <col min="18" max="18" width="5.140625" hidden="1" customWidth="1"/>
    <col min="19" max="19" width="4.140625" hidden="1" customWidth="1"/>
    <col min="20" max="20" width="11.42578125" hidden="1" customWidth="1"/>
    <col min="21" max="21" width="68.5703125" hidden="1" customWidth="1"/>
    <col min="22" max="22" width="71" hidden="1" customWidth="1"/>
    <col min="23" max="23" width="73.5703125" hidden="1" customWidth="1"/>
    <col min="24" max="24" width="31.28515625" hidden="1" customWidth="1"/>
    <col min="25" max="25" width="8.85546875" hidden="1" customWidth="1"/>
    <col min="26" max="28" width="18.5703125" hidden="1" customWidth="1"/>
    <col min="29" max="29" width="11.42578125" hidden="1" customWidth="1"/>
    <col min="30" max="32" width="11.42578125" customWidth="1"/>
  </cols>
  <sheetData>
    <row r="1" spans="1:34" ht="22.5" customHeight="1" x14ac:dyDescent="0.25">
      <c r="A1" s="105" t="s">
        <v>61</v>
      </c>
      <c r="B1" s="105"/>
      <c r="C1" s="106"/>
      <c r="D1" s="106"/>
      <c r="E1" s="25"/>
      <c r="F1" s="105" t="s">
        <v>271</v>
      </c>
      <c r="G1" s="105"/>
      <c r="H1" s="24"/>
    </row>
    <row r="2" spans="1:34" ht="22.5" customHeight="1" x14ac:dyDescent="0.25">
      <c r="A2" s="105" t="s">
        <v>62</v>
      </c>
      <c r="B2" s="105"/>
      <c r="C2" s="107"/>
      <c r="D2" s="107"/>
      <c r="E2" s="25"/>
      <c r="F2" s="105" t="s">
        <v>272</v>
      </c>
      <c r="G2" s="105"/>
      <c r="H2" s="24"/>
    </row>
    <row r="3" spans="1:34" ht="22.5" customHeight="1" x14ac:dyDescent="0.25">
      <c r="A3" s="105" t="s">
        <v>270</v>
      </c>
      <c r="B3" s="105"/>
      <c r="C3" s="111"/>
      <c r="D3" s="106"/>
      <c r="E3" s="25"/>
      <c r="F3" s="105" t="s">
        <v>273</v>
      </c>
      <c r="G3" s="105"/>
      <c r="H3" s="24"/>
    </row>
    <row r="4" spans="1:34" ht="12" customHeight="1" x14ac:dyDescent="0.25"/>
    <row r="5" spans="1:34" ht="24.75" customHeight="1" x14ac:dyDescent="0.25">
      <c r="A5" s="47" t="s">
        <v>280</v>
      </c>
    </row>
    <row r="6" spans="1:34" ht="12" customHeight="1" thickBot="1" x14ac:dyDescent="0.3"/>
    <row r="7" spans="1:34" ht="26.25" customHeight="1" thickBot="1" x14ac:dyDescent="0.3">
      <c r="A7" s="59" t="s">
        <v>0</v>
      </c>
      <c r="B7" s="60"/>
      <c r="C7" s="60"/>
      <c r="D7" s="61"/>
      <c r="E7" s="26"/>
      <c r="F7" s="59" t="s">
        <v>1</v>
      </c>
      <c r="G7" s="60"/>
      <c r="H7" s="61"/>
      <c r="I7" s="26"/>
      <c r="J7" s="27" t="s">
        <v>2</v>
      </c>
      <c r="K7" s="26"/>
      <c r="L7" s="26"/>
      <c r="M7" s="26"/>
      <c r="N7" s="26"/>
      <c r="O7" s="26"/>
      <c r="P7" s="26"/>
      <c r="Q7" s="26"/>
      <c r="R7" s="26"/>
      <c r="S7" s="26"/>
      <c r="T7" s="26"/>
      <c r="U7" s="26"/>
      <c r="V7" s="26"/>
      <c r="W7" s="26"/>
      <c r="X7" s="26"/>
      <c r="Y7" s="26"/>
      <c r="Z7" s="28" t="s">
        <v>3</v>
      </c>
      <c r="AA7" s="29"/>
      <c r="AB7" s="30"/>
      <c r="AC7" s="26"/>
      <c r="AD7" s="31" t="s">
        <v>279</v>
      </c>
      <c r="AE7" s="32"/>
      <c r="AF7" s="32"/>
      <c r="AG7" s="32"/>
      <c r="AH7" s="33"/>
    </row>
    <row r="8" spans="1:34" ht="24" customHeight="1" thickBot="1" x14ac:dyDescent="0.3">
      <c r="A8" s="62" t="s">
        <v>4</v>
      </c>
      <c r="B8" s="64" t="s">
        <v>5</v>
      </c>
      <c r="C8" s="64"/>
      <c r="D8" s="65"/>
      <c r="F8" s="66" t="s">
        <v>4</v>
      </c>
      <c r="G8" s="64" t="s">
        <v>6</v>
      </c>
      <c r="H8" s="65"/>
      <c r="J8" s="1" t="s">
        <v>7</v>
      </c>
      <c r="K8" s="2" t="s">
        <v>8</v>
      </c>
      <c r="L8" s="3"/>
      <c r="M8" s="68" t="s">
        <v>9</v>
      </c>
      <c r="N8" s="69"/>
      <c r="O8" s="70"/>
      <c r="P8" s="4" t="s">
        <v>10</v>
      </c>
      <c r="Q8" s="1" t="s">
        <v>11</v>
      </c>
      <c r="Y8" t="s">
        <v>12</v>
      </c>
      <c r="Z8" s="56" t="s">
        <v>13</v>
      </c>
      <c r="AA8" s="57"/>
      <c r="AB8" s="58"/>
      <c r="AD8" s="108"/>
      <c r="AE8" s="109"/>
      <c r="AF8" s="109"/>
      <c r="AG8" s="109"/>
      <c r="AH8" s="110"/>
    </row>
    <row r="9" spans="1:34" ht="24" customHeight="1" thickBot="1" x14ac:dyDescent="0.3">
      <c r="A9" s="63"/>
      <c r="B9" s="71" t="s">
        <v>14</v>
      </c>
      <c r="C9" s="71"/>
      <c r="D9" s="72"/>
      <c r="F9" s="67"/>
      <c r="G9" s="73" t="s">
        <v>15</v>
      </c>
      <c r="H9" s="74"/>
      <c r="J9" s="5">
        <v>1</v>
      </c>
      <c r="K9" s="6" t="s">
        <v>16</v>
      </c>
      <c r="L9" s="6" t="e">
        <f>IF(OR(VLOOKUP(D10,'Stats langue'!C:G,5,0)&gt;6000,VLOOKUP(D10,'Stats langue'!C:N,6,0)&gt;0.1),"X","")</f>
        <v>#N/A</v>
      </c>
      <c r="M9" s="6" t="s">
        <v>17</v>
      </c>
      <c r="N9" s="6" t="s">
        <v>17</v>
      </c>
      <c r="O9" s="6" t="s">
        <v>18</v>
      </c>
      <c r="P9" s="7" t="str">
        <f>IF(OR(F10="Oui",F10="Non")=TRUE,"X","")</f>
        <v/>
      </c>
      <c r="Q9" s="8" t="str">
        <f>IF(OR(F10="Oui",F10="Non")=TRUE,"X","")</f>
        <v/>
      </c>
      <c r="Y9" t="s">
        <v>19</v>
      </c>
      <c r="Z9" s="56" t="s">
        <v>20</v>
      </c>
      <c r="AA9" s="57"/>
      <c r="AB9" s="58"/>
      <c r="AD9" s="108"/>
      <c r="AE9" s="109"/>
      <c r="AF9" s="109"/>
      <c r="AG9" s="109"/>
      <c r="AH9" s="110"/>
    </row>
    <row r="10" spans="1:34" ht="18" customHeight="1" thickBot="1" x14ac:dyDescent="0.3">
      <c r="A10" s="75" t="s">
        <v>21</v>
      </c>
      <c r="B10" s="76"/>
      <c r="C10" s="76"/>
      <c r="D10" s="46"/>
      <c r="F10" s="53"/>
      <c r="G10" s="54"/>
      <c r="H10" s="55"/>
      <c r="J10" s="5">
        <v>2</v>
      </c>
      <c r="K10" s="6" t="s">
        <v>22</v>
      </c>
      <c r="L10" s="6" t="str">
        <f>IF(D17="","",IF(D17&lt;AVERAGE(D11,D21),"X",""))</f>
        <v/>
      </c>
      <c r="M10" s="6" t="s">
        <v>17</v>
      </c>
      <c r="N10" s="6" t="s">
        <v>17</v>
      </c>
      <c r="O10" s="6" t="s">
        <v>18</v>
      </c>
      <c r="P10" s="7" t="str">
        <f>IF(F14=U27,"X","")</f>
        <v/>
      </c>
      <c r="Q10" s="8" t="str">
        <f>IF(F14=U27,"X","")</f>
        <v/>
      </c>
      <c r="Y10" t="s">
        <v>23</v>
      </c>
      <c r="Z10" s="56" t="s">
        <v>24</v>
      </c>
      <c r="AA10" s="57"/>
      <c r="AB10" s="58"/>
      <c r="AD10" s="108"/>
      <c r="AE10" s="109"/>
      <c r="AF10" s="109"/>
      <c r="AG10" s="109"/>
      <c r="AH10" s="110"/>
    </row>
    <row r="11" spans="1:34" ht="18" customHeight="1" thickBot="1" x14ac:dyDescent="0.3">
      <c r="A11" s="103" t="s">
        <v>25</v>
      </c>
      <c r="B11" s="104"/>
      <c r="C11" s="104"/>
      <c r="D11" s="39" t="str">
        <f>IFERROR(VLOOKUP(D10,'Stats langue'!C:N,6,0),"")</f>
        <v/>
      </c>
      <c r="F11" s="34"/>
      <c r="G11" s="34"/>
      <c r="H11" s="34"/>
      <c r="J11" s="82">
        <v>3</v>
      </c>
      <c r="K11" s="77" t="s">
        <v>26</v>
      </c>
      <c r="L11" s="9"/>
      <c r="M11" s="77" t="s">
        <v>17</v>
      </c>
      <c r="N11" s="77" t="s">
        <v>18</v>
      </c>
      <c r="O11" s="10" t="s">
        <v>27</v>
      </c>
      <c r="P11" s="84" t="str">
        <f>IF(F18=U28,"X","")</f>
        <v/>
      </c>
      <c r="Q11" s="77" t="str">
        <f>IF(F18=V28,"X","")</f>
        <v/>
      </c>
      <c r="Y11" t="s">
        <v>28</v>
      </c>
      <c r="Z11" s="79" t="s">
        <v>29</v>
      </c>
      <c r="AA11" s="80"/>
      <c r="AB11" s="81"/>
      <c r="AD11" s="108"/>
      <c r="AE11" s="109"/>
      <c r="AF11" s="109"/>
      <c r="AG11" s="109"/>
      <c r="AH11" s="110"/>
    </row>
    <row r="12" spans="1:34" ht="16.5" customHeight="1" thickBot="1" x14ac:dyDescent="0.3">
      <c r="A12" s="101" t="s">
        <v>30</v>
      </c>
      <c r="B12" s="102"/>
      <c r="C12" s="102"/>
      <c r="D12" s="40" t="str">
        <f>IFERROR(VLOOKUP(D10,'Stats langue'!C:N,12,0),"")</f>
        <v/>
      </c>
      <c r="F12" s="66" t="s">
        <v>31</v>
      </c>
      <c r="G12" s="64" t="s">
        <v>32</v>
      </c>
      <c r="H12" s="65"/>
      <c r="J12" s="83"/>
      <c r="K12" s="78"/>
      <c r="L12" s="11"/>
      <c r="M12" s="78"/>
      <c r="N12" s="78"/>
      <c r="O12" s="6" t="s">
        <v>33</v>
      </c>
      <c r="P12" s="85"/>
      <c r="Q12" s="78"/>
      <c r="AD12" s="108"/>
      <c r="AE12" s="109"/>
      <c r="AF12" s="109"/>
      <c r="AG12" s="109"/>
      <c r="AH12" s="110"/>
    </row>
    <row r="13" spans="1:34" ht="24" customHeight="1" x14ac:dyDescent="0.25">
      <c r="A13" s="36"/>
      <c r="B13" s="36"/>
      <c r="C13" s="36"/>
      <c r="D13" s="37"/>
      <c r="F13" s="67"/>
      <c r="G13" s="73" t="s">
        <v>34</v>
      </c>
      <c r="H13" s="74"/>
      <c r="J13" s="82">
        <v>4</v>
      </c>
      <c r="K13" s="77" t="s">
        <v>26</v>
      </c>
      <c r="L13" s="9"/>
      <c r="M13" s="77" t="s">
        <v>35</v>
      </c>
      <c r="N13" s="77" t="s">
        <v>18</v>
      </c>
      <c r="O13" s="10" t="s">
        <v>27</v>
      </c>
      <c r="P13" s="84" t="str">
        <f>IF(OR(F21=U29,F21=V29)=TRUE,"X","")</f>
        <v/>
      </c>
      <c r="Q13" s="77" t="str">
        <f>IF(OR(F21=U29,F21=V29)=TRUE,"X","")</f>
        <v/>
      </c>
      <c r="AD13" s="108"/>
      <c r="AE13" s="109"/>
      <c r="AF13" s="109"/>
      <c r="AG13" s="109"/>
      <c r="AH13" s="110"/>
    </row>
    <row r="14" spans="1:34" ht="18" customHeight="1" thickBot="1" x14ac:dyDescent="0.3">
      <c r="A14" s="62" t="s">
        <v>31</v>
      </c>
      <c r="B14" s="64" t="s">
        <v>36</v>
      </c>
      <c r="C14" s="64"/>
      <c r="D14" s="65"/>
      <c r="F14" s="53"/>
      <c r="G14" s="54"/>
      <c r="H14" s="55"/>
      <c r="J14" s="83"/>
      <c r="K14" s="78"/>
      <c r="L14" s="11"/>
      <c r="M14" s="78"/>
      <c r="N14" s="78"/>
      <c r="O14" s="6" t="s">
        <v>33</v>
      </c>
      <c r="P14" s="85"/>
      <c r="Q14" s="78"/>
      <c r="AD14" s="108"/>
      <c r="AE14" s="109"/>
      <c r="AF14" s="109"/>
      <c r="AG14" s="109"/>
      <c r="AH14" s="110"/>
    </row>
    <row r="15" spans="1:34" ht="24" customHeight="1" thickBot="1" x14ac:dyDescent="0.3">
      <c r="A15" s="63"/>
      <c r="B15" s="71" t="s">
        <v>37</v>
      </c>
      <c r="C15" s="71"/>
      <c r="D15" s="72"/>
      <c r="F15" s="35"/>
      <c r="G15" s="35"/>
      <c r="H15" s="35"/>
      <c r="J15" s="5" t="s">
        <v>38</v>
      </c>
      <c r="K15" s="12" t="str">
        <f>IF(L15&lt;2,"AUCUNE",IF(P15=4,"AVANCÉ",IF(Q15=4,"INTER","")))</f>
        <v>AUCUNE</v>
      </c>
      <c r="L15" s="3">
        <f>COUNTIF(L9:L14,"x")</f>
        <v>0</v>
      </c>
      <c r="M15" s="4"/>
      <c r="N15" s="4"/>
      <c r="O15" s="4"/>
      <c r="P15" s="3">
        <f>COUNTIF(P9:P14,"x")</f>
        <v>0</v>
      </c>
      <c r="Q15" s="3">
        <f>COUNTIF(Q9:Q14,"x")</f>
        <v>0</v>
      </c>
      <c r="R15">
        <f>L15+P15+Q15</f>
        <v>0</v>
      </c>
      <c r="AD15" s="108"/>
      <c r="AE15" s="109"/>
      <c r="AF15" s="109"/>
      <c r="AG15" s="109"/>
      <c r="AH15" s="110"/>
    </row>
    <row r="16" spans="1:34" ht="28.5" customHeight="1" x14ac:dyDescent="0.25">
      <c r="A16" s="99" t="s">
        <v>39</v>
      </c>
      <c r="B16" s="100"/>
      <c r="C16" s="100"/>
      <c r="D16" s="44"/>
      <c r="F16" s="66" t="s">
        <v>40</v>
      </c>
      <c r="G16" s="64" t="s">
        <v>41</v>
      </c>
      <c r="H16" s="65"/>
      <c r="AD16" s="108"/>
      <c r="AE16" s="109"/>
      <c r="AF16" s="109"/>
      <c r="AG16" s="109"/>
      <c r="AH16" s="110"/>
    </row>
    <row r="17" spans="1:34" ht="26.25" customHeight="1" x14ac:dyDescent="0.25">
      <c r="A17" s="101" t="s">
        <v>42</v>
      </c>
      <c r="B17" s="102"/>
      <c r="C17" s="102"/>
      <c r="D17" s="41"/>
      <c r="F17" s="67"/>
      <c r="G17" s="73" t="s">
        <v>43</v>
      </c>
      <c r="H17" s="74"/>
      <c r="J17">
        <f>COUNTIF(J18:J21,FALSE)</f>
        <v>0</v>
      </c>
      <c r="AD17" s="108"/>
      <c r="AE17" s="109"/>
      <c r="AF17" s="109"/>
      <c r="AG17" s="109"/>
      <c r="AH17" s="110"/>
    </row>
    <row r="18" spans="1:34" ht="26.25" customHeight="1" x14ac:dyDescent="0.25">
      <c r="A18" s="36"/>
      <c r="B18" s="36"/>
      <c r="C18" s="36"/>
      <c r="D18" s="37"/>
      <c r="F18" s="53"/>
      <c r="G18" s="54"/>
      <c r="H18" s="55"/>
      <c r="J18" s="23" t="b">
        <f>IF(F10="",TRUE,FALSE)</f>
        <v>1</v>
      </c>
      <c r="AD18" s="108"/>
      <c r="AE18" s="109"/>
      <c r="AF18" s="109"/>
      <c r="AG18" s="109"/>
      <c r="AH18" s="110"/>
    </row>
    <row r="19" spans="1:34" ht="15" customHeight="1" x14ac:dyDescent="0.25">
      <c r="A19" s="62" t="s">
        <v>40</v>
      </c>
      <c r="B19" s="64" t="s">
        <v>44</v>
      </c>
      <c r="C19" s="64"/>
      <c r="D19" s="65"/>
      <c r="F19" s="35"/>
      <c r="G19" s="35"/>
      <c r="H19" s="35"/>
      <c r="J19" s="23" t="b">
        <f>IF(F14="",TRUE,FALSE)</f>
        <v>1</v>
      </c>
      <c r="AD19" s="108"/>
      <c r="AE19" s="109"/>
      <c r="AF19" s="109"/>
      <c r="AG19" s="109"/>
      <c r="AH19" s="110"/>
    </row>
    <row r="20" spans="1:34" ht="27" customHeight="1" x14ac:dyDescent="0.25">
      <c r="A20" s="63"/>
      <c r="B20" s="71" t="s">
        <v>45</v>
      </c>
      <c r="C20" s="71"/>
      <c r="D20" s="72"/>
      <c r="F20" s="38" t="s">
        <v>46</v>
      </c>
      <c r="G20" s="64" t="s">
        <v>284</v>
      </c>
      <c r="H20" s="65"/>
      <c r="J20" s="23" t="b">
        <f>IF(F18="",TRUE,FALSE)</f>
        <v>1</v>
      </c>
      <c r="AD20" s="108"/>
      <c r="AE20" s="109"/>
      <c r="AF20" s="109"/>
      <c r="AG20" s="109"/>
      <c r="AH20" s="110"/>
    </row>
    <row r="21" spans="1:34" ht="20.25" customHeight="1" x14ac:dyDescent="0.25">
      <c r="A21" s="99" t="s">
        <v>25</v>
      </c>
      <c r="B21" s="100"/>
      <c r="C21" s="100"/>
      <c r="D21" s="44"/>
      <c r="F21" s="53"/>
      <c r="G21" s="54"/>
      <c r="H21" s="55"/>
      <c r="J21" s="23" t="b">
        <f>IF(F21="",TRUE,FALSE)</f>
        <v>1</v>
      </c>
      <c r="AD21" s="108"/>
      <c r="AE21" s="109"/>
      <c r="AF21" s="109"/>
      <c r="AG21" s="109"/>
      <c r="AH21" s="110"/>
    </row>
    <row r="22" spans="1:34" ht="20.25" customHeight="1" x14ac:dyDescent="0.25">
      <c r="A22" s="101" t="s">
        <v>30</v>
      </c>
      <c r="B22" s="102"/>
      <c r="C22" s="102"/>
      <c r="D22" s="41"/>
      <c r="AD22" s="108"/>
      <c r="AE22" s="109"/>
      <c r="AF22" s="109"/>
      <c r="AG22" s="109"/>
      <c r="AH22" s="110"/>
    </row>
    <row r="23" spans="1:34" ht="12.75" customHeight="1" x14ac:dyDescent="0.25">
      <c r="A23" s="36"/>
      <c r="B23" s="36"/>
      <c r="C23" s="36"/>
      <c r="D23" s="37"/>
      <c r="H23" s="13"/>
      <c r="AD23" s="108"/>
      <c r="AE23" s="109"/>
      <c r="AF23" s="109"/>
      <c r="AG23" s="109"/>
      <c r="AH23" s="110"/>
    </row>
    <row r="24" spans="1:34" ht="18.75" customHeight="1" x14ac:dyDescent="0.25">
      <c r="A24" s="86" t="s">
        <v>47</v>
      </c>
      <c r="B24" s="64" t="s">
        <v>6</v>
      </c>
      <c r="C24" s="64"/>
      <c r="D24" s="65"/>
      <c r="F24" s="88" t="s">
        <v>48</v>
      </c>
      <c r="G24" s="89"/>
      <c r="H24" s="43" t="str">
        <f>IF(J17&lt;4,"",IF(L15&lt;2,"AUCUNE",IF(P15=4,"AVANCÉ",IF(Q15=4,"INTER","AUCUNE"))))</f>
        <v/>
      </c>
      <c r="AD24" s="108"/>
      <c r="AE24" s="109"/>
      <c r="AF24" s="109"/>
      <c r="AG24" s="109"/>
      <c r="AH24" s="110"/>
    </row>
    <row r="25" spans="1:34" ht="35.25" customHeight="1" x14ac:dyDescent="0.25">
      <c r="A25" s="87"/>
      <c r="B25" s="71" t="s">
        <v>49</v>
      </c>
      <c r="C25" s="71"/>
      <c r="D25" s="72"/>
      <c r="F25" s="90" t="str">
        <f>IF(H24=Y9,Z9,IF(H24=Y8,Z8,IF(H24=Y10,Z10,IF(H24=Y11,Z11,""))))</f>
        <v/>
      </c>
      <c r="G25" s="91"/>
      <c r="H25" s="92"/>
      <c r="U25" t="s">
        <v>50</v>
      </c>
      <c r="AD25" s="108"/>
      <c r="AE25" s="109"/>
      <c r="AF25" s="109"/>
      <c r="AG25" s="109"/>
      <c r="AH25" s="110"/>
    </row>
    <row r="26" spans="1:34" ht="18" customHeight="1" x14ac:dyDescent="0.25">
      <c r="A26" s="99" t="s">
        <v>51</v>
      </c>
      <c r="B26" s="100"/>
      <c r="C26" s="100"/>
      <c r="D26" s="45"/>
      <c r="F26" s="93"/>
      <c r="G26" s="94"/>
      <c r="H26" s="95"/>
      <c r="U26" t="s">
        <v>52</v>
      </c>
      <c r="V26" t="s">
        <v>53</v>
      </c>
      <c r="Y26" t="s">
        <v>274</v>
      </c>
      <c r="AD26" s="108"/>
      <c r="AE26" s="109"/>
      <c r="AF26" s="109"/>
      <c r="AG26" s="109"/>
      <c r="AH26" s="110"/>
    </row>
    <row r="27" spans="1:34" ht="17.25" customHeight="1" x14ac:dyDescent="0.25">
      <c r="A27" s="101" t="s">
        <v>30</v>
      </c>
      <c r="B27" s="102"/>
      <c r="C27" s="102"/>
      <c r="D27" s="42"/>
      <c r="F27" s="96"/>
      <c r="G27" s="97"/>
      <c r="H27" s="98"/>
      <c r="U27" s="14" t="s">
        <v>54</v>
      </c>
      <c r="V27" s="15" t="s">
        <v>55</v>
      </c>
      <c r="Y27" t="s">
        <v>275</v>
      </c>
      <c r="AD27" s="108"/>
      <c r="AE27" s="109"/>
      <c r="AF27" s="109"/>
      <c r="AG27" s="109"/>
      <c r="AH27" s="110"/>
    </row>
    <row r="28" spans="1:34" ht="17.25" customHeight="1" x14ac:dyDescent="0.25">
      <c r="A28" s="16"/>
      <c r="U28" t="s">
        <v>56</v>
      </c>
      <c r="V28" t="s">
        <v>57</v>
      </c>
      <c r="W28" t="s">
        <v>58</v>
      </c>
      <c r="X28" t="s">
        <v>59</v>
      </c>
      <c r="Y28" t="s">
        <v>276</v>
      </c>
    </row>
    <row r="29" spans="1:34" x14ac:dyDescent="0.25">
      <c r="U29" t="s">
        <v>283</v>
      </c>
      <c r="V29" t="s">
        <v>282</v>
      </c>
      <c r="W29" t="s">
        <v>281</v>
      </c>
      <c r="X29" t="s">
        <v>60</v>
      </c>
      <c r="Y29" t="s">
        <v>277</v>
      </c>
    </row>
    <row r="30" spans="1:34" ht="22.5" customHeight="1" x14ac:dyDescent="0.25">
      <c r="Y30" t="s">
        <v>278</v>
      </c>
    </row>
    <row r="31" spans="1:34" ht="23.25" customHeight="1" x14ac:dyDescent="0.25"/>
    <row r="32" spans="1:34" ht="23.25" customHeight="1" x14ac:dyDescent="0.25"/>
    <row r="33" spans="5:18" ht="15" customHeight="1" x14ac:dyDescent="0.25"/>
    <row r="34" spans="5:18" ht="18.75" customHeight="1" x14ac:dyDescent="0.25"/>
    <row r="35" spans="5:18" ht="27.75" customHeight="1" x14ac:dyDescent="0.25"/>
    <row r="36" spans="5:18" ht="28.5" customHeight="1" x14ac:dyDescent="0.25"/>
    <row r="37" spans="5:18" ht="15" customHeight="1" x14ac:dyDescent="0.25"/>
    <row r="38" spans="5:18" ht="24.75" customHeight="1" x14ac:dyDescent="0.25"/>
    <row r="39" spans="5:18" ht="15" customHeight="1" x14ac:dyDescent="0.25"/>
    <row r="40" spans="5:18" ht="26.25" customHeight="1" x14ac:dyDescent="0.25"/>
    <row r="41" spans="5:18" ht="20.25" customHeight="1" x14ac:dyDescent="0.25"/>
    <row r="42" spans="5:18" ht="18.75" customHeight="1" x14ac:dyDescent="0.25"/>
    <row r="43" spans="5:18" ht="25.5" customHeight="1" x14ac:dyDescent="0.25">
      <c r="E43" s="17"/>
      <c r="F43" s="17"/>
      <c r="G43" s="17"/>
      <c r="H43" s="17"/>
      <c r="I43" s="17"/>
      <c r="R43" s="17"/>
    </row>
    <row r="47" spans="5:18" ht="39" customHeight="1" x14ac:dyDescent="0.25"/>
    <row r="50" spans="1:1" ht="48" customHeight="1" x14ac:dyDescent="0.25"/>
    <row r="51" spans="1:1" x14ac:dyDescent="0.25">
      <c r="A51" s="18"/>
    </row>
    <row r="52" spans="1:1" ht="69" customHeight="1" x14ac:dyDescent="0.25"/>
    <row r="53" spans="1:1" ht="69" customHeight="1" x14ac:dyDescent="0.25"/>
    <row r="54" spans="1:1" ht="69" customHeight="1" x14ac:dyDescent="0.25"/>
    <row r="55" spans="1:1" ht="69" customHeight="1" x14ac:dyDescent="0.25"/>
    <row r="58" spans="1:1" x14ac:dyDescent="0.25">
      <c r="A58" s="18"/>
    </row>
    <row r="59" spans="1:1" x14ac:dyDescent="0.25">
      <c r="A59" s="19"/>
    </row>
    <row r="60" spans="1:1" x14ac:dyDescent="0.25">
      <c r="A60" s="20"/>
    </row>
    <row r="61" spans="1:1" x14ac:dyDescent="0.25">
      <c r="A61" s="20"/>
    </row>
    <row r="63" spans="1:1" x14ac:dyDescent="0.25">
      <c r="A63" s="20"/>
    </row>
    <row r="64" spans="1:1" x14ac:dyDescent="0.25">
      <c r="A64" s="20"/>
    </row>
    <row r="66" spans="1:1" x14ac:dyDescent="0.25">
      <c r="A66" s="20"/>
    </row>
    <row r="68" spans="1:1" x14ac:dyDescent="0.25">
      <c r="A68" s="20"/>
    </row>
  </sheetData>
  <sheetProtection algorithmName="SHA-512" hashValue="8VUyskrZFbjnv+IGoOCehyJnmRsOFz7oOFGoo9E0m8muZ2CU/tgbaPEPNcYG//yF26ZRvXbsHJWCai5drohk9w==" saltValue="Z40+UWpokP3b/OqrO5D8sg==" spinCount="100000" sheet="1" sort="0" autoFilter="0"/>
  <mergeCells count="66">
    <mergeCell ref="AD8:AH27"/>
    <mergeCell ref="F1:G1"/>
    <mergeCell ref="F2:G2"/>
    <mergeCell ref="A3:B3"/>
    <mergeCell ref="C3:D3"/>
    <mergeCell ref="F3:G3"/>
    <mergeCell ref="A12:C12"/>
    <mergeCell ref="A16:C16"/>
    <mergeCell ref="A17:C17"/>
    <mergeCell ref="A21:C21"/>
    <mergeCell ref="A22:C22"/>
    <mergeCell ref="A19:A20"/>
    <mergeCell ref="B19:D19"/>
    <mergeCell ref="B20:D20"/>
    <mergeCell ref="A14:A15"/>
    <mergeCell ref="B14:D14"/>
    <mergeCell ref="B15:D15"/>
    <mergeCell ref="A11:C11"/>
    <mergeCell ref="A1:B1"/>
    <mergeCell ref="A2:B2"/>
    <mergeCell ref="C1:D1"/>
    <mergeCell ref="C2:D2"/>
    <mergeCell ref="A24:A25"/>
    <mergeCell ref="B24:D24"/>
    <mergeCell ref="F24:G24"/>
    <mergeCell ref="B25:D25"/>
    <mergeCell ref="F25:H27"/>
    <mergeCell ref="A26:C26"/>
    <mergeCell ref="A27:C27"/>
    <mergeCell ref="G20:H20"/>
    <mergeCell ref="F21:H21"/>
    <mergeCell ref="F18:H18"/>
    <mergeCell ref="P13:P14"/>
    <mergeCell ref="Q13:Q14"/>
    <mergeCell ref="F14:H14"/>
    <mergeCell ref="F16:F17"/>
    <mergeCell ref="G16:H16"/>
    <mergeCell ref="G17:H17"/>
    <mergeCell ref="Q11:Q12"/>
    <mergeCell ref="Z11:AB11"/>
    <mergeCell ref="F12:F13"/>
    <mergeCell ref="G12:H12"/>
    <mergeCell ref="G13:H13"/>
    <mergeCell ref="J13:J14"/>
    <mergeCell ref="K13:K14"/>
    <mergeCell ref="M13:M14"/>
    <mergeCell ref="N13:N14"/>
    <mergeCell ref="J11:J12"/>
    <mergeCell ref="K11:K12"/>
    <mergeCell ref="M11:M12"/>
    <mergeCell ref="N11:N12"/>
    <mergeCell ref="P11:P12"/>
    <mergeCell ref="F10:H10"/>
    <mergeCell ref="Z10:AB10"/>
    <mergeCell ref="A7:D7"/>
    <mergeCell ref="F7:H7"/>
    <mergeCell ref="A8:A9"/>
    <mergeCell ref="B8:D8"/>
    <mergeCell ref="F8:F9"/>
    <mergeCell ref="G8:H8"/>
    <mergeCell ref="M8:O8"/>
    <mergeCell ref="Z8:AB8"/>
    <mergeCell ref="B9:D9"/>
    <mergeCell ref="G9:H9"/>
    <mergeCell ref="Z9:AB9"/>
    <mergeCell ref="A10:C10"/>
  </mergeCells>
  <conditionalFormatting sqref="F25:H27">
    <cfRule type="expression" dxfId="0" priority="1">
      <formula>$F$25="Taux populationnel du territoire n'est pas représentatif d'un secteur anglophone"</formula>
    </cfRule>
  </conditionalFormatting>
  <dataValidations count="5">
    <dataValidation type="list" allowBlank="1" showInputMessage="1" showErrorMessage="1" sqref="F21:H21">
      <formula1>$U$29:$X$29</formula1>
    </dataValidation>
    <dataValidation type="list" allowBlank="1" showInputMessage="1" showErrorMessage="1" sqref="F18:H18">
      <formula1>$U$28:$X$28</formula1>
    </dataValidation>
    <dataValidation type="list" allowBlank="1" showInputMessage="1" showErrorMessage="1" sqref="F14:H14">
      <formula1>$U$27:$V$27</formula1>
    </dataValidation>
    <dataValidation type="list" allowBlank="1" showInputMessage="1" showErrorMessage="1" sqref="F10:H10">
      <formula1>$U$26:$V$26</formula1>
    </dataValidation>
    <dataValidation type="list" allowBlank="1" showInputMessage="1" showErrorMessage="1" sqref="H3">
      <formula1>$Y$26:$Y$30</formula1>
    </dataValidation>
  </dataValidations>
  <pageMargins left="0.70866141732283472" right="0.70866141732283472" top="1.3779527559055118" bottom="0.82677165354330717" header="0.51181102362204722" footer="0.31496062992125984"/>
  <pageSetup paperSize="5" scale="77" orientation="landscape" r:id="rId1"/>
  <headerFooter>
    <oddHeader>&amp;L&amp;G   &amp;"Arial,Gras"&amp;12Formulaire d'évaluation linguistique</oddHeader>
    <oddFooter>&amp;L&amp;"Arial,Normal"&amp;8No du formulaire à venir
Centre intégré de santé et de services sociaux de la Montérégie-Ouest&amp;C&amp;"Arial,Normal"&amp;8Formulaire évaluation linguistique &amp;R&amp;"Arial,Normal"&amp;8Page &amp;P de &amp;N</oddFooter>
  </headerFooter>
  <colBreaks count="1" manualBreakCount="1">
    <brk id="34" max="1048575" man="1"/>
  </col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'Stats langue'!$C$5:$C$198</xm:f>
          </x14:formula1>
          <xm:sqref>D10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99"/>
  <sheetViews>
    <sheetView topLeftCell="A170" workbookViewId="0">
      <selection activeCell="F205" sqref="F205"/>
    </sheetView>
  </sheetViews>
  <sheetFormatPr baseColWidth="10" defaultRowHeight="15" x14ac:dyDescent="0.25"/>
  <cols>
    <col min="3" max="3" width="36.7109375" bestFit="1" customWidth="1"/>
    <col min="4" max="4" width="0" hidden="1" customWidth="1"/>
    <col min="15" max="15" width="24" customWidth="1"/>
  </cols>
  <sheetData>
    <row r="1" spans="1:14" x14ac:dyDescent="0.25">
      <c r="E1" t="s">
        <v>63</v>
      </c>
      <c r="F1" t="s">
        <v>64</v>
      </c>
      <c r="G1" t="s">
        <v>65</v>
      </c>
      <c r="I1" t="s">
        <v>66</v>
      </c>
      <c r="K1" t="s">
        <v>67</v>
      </c>
      <c r="M1" t="s">
        <v>68</v>
      </c>
    </row>
    <row r="2" spans="1:14" x14ac:dyDescent="0.25">
      <c r="E2" t="s">
        <v>69</v>
      </c>
      <c r="F2" t="s">
        <v>70</v>
      </c>
      <c r="G2" t="s">
        <v>70</v>
      </c>
      <c r="I2" t="s">
        <v>70</v>
      </c>
      <c r="K2" t="s">
        <v>70</v>
      </c>
      <c r="M2" t="s">
        <v>70</v>
      </c>
    </row>
    <row r="3" spans="1:14" x14ac:dyDescent="0.25">
      <c r="B3" t="s">
        <v>289</v>
      </c>
      <c r="C3" t="s">
        <v>71</v>
      </c>
      <c r="D3" t="s">
        <v>72</v>
      </c>
      <c r="E3" t="s">
        <v>73</v>
      </c>
      <c r="F3">
        <v>2021</v>
      </c>
      <c r="G3">
        <v>2021</v>
      </c>
      <c r="H3" s="49" t="s">
        <v>74</v>
      </c>
      <c r="I3">
        <v>2021</v>
      </c>
      <c r="J3" t="s">
        <v>74</v>
      </c>
      <c r="K3">
        <v>2021</v>
      </c>
      <c r="L3" t="s">
        <v>74</v>
      </c>
      <c r="M3">
        <v>2021</v>
      </c>
      <c r="N3" s="49" t="s">
        <v>74</v>
      </c>
    </row>
    <row r="4" spans="1:14" x14ac:dyDescent="0.25">
      <c r="C4" t="s">
        <v>288</v>
      </c>
      <c r="E4" t="s">
        <v>77</v>
      </c>
    </row>
    <row r="5" spans="1:14" x14ac:dyDescent="0.25">
      <c r="C5" t="s">
        <v>75</v>
      </c>
      <c r="D5" t="s">
        <v>76</v>
      </c>
      <c r="E5" t="s">
        <v>77</v>
      </c>
      <c r="F5" s="21">
        <v>7525</v>
      </c>
      <c r="G5">
        <v>15</v>
      </c>
      <c r="H5" s="22">
        <f t="shared" ref="H5:H71" si="0">G5/$F5</f>
        <v>1.9933554817275745E-3</v>
      </c>
      <c r="I5" s="21">
        <v>5900</v>
      </c>
      <c r="J5" s="22">
        <f t="shared" ref="J5:J71" si="1">I5/$F5</f>
        <v>0.78405315614617943</v>
      </c>
      <c r="K5" s="21">
        <v>1605</v>
      </c>
      <c r="L5" s="22">
        <f t="shared" ref="L5:L71" si="2">K5/$F5</f>
        <v>0.21328903654485049</v>
      </c>
      <c r="M5">
        <v>5</v>
      </c>
      <c r="N5" s="22">
        <f t="shared" ref="N5:N71" si="3">M5/$F5</f>
        <v>6.6445182724252495E-4</v>
      </c>
    </row>
    <row r="6" spans="1:14" x14ac:dyDescent="0.25">
      <c r="C6" t="s">
        <v>78</v>
      </c>
      <c r="D6" t="s">
        <v>76</v>
      </c>
      <c r="E6" t="s">
        <v>77</v>
      </c>
      <c r="F6" s="21">
        <v>30015</v>
      </c>
      <c r="G6">
        <v>20</v>
      </c>
      <c r="H6" s="22">
        <f t="shared" si="0"/>
        <v>6.6633349991670836E-4</v>
      </c>
      <c r="I6" s="21">
        <v>24315</v>
      </c>
      <c r="J6" s="22">
        <f t="shared" si="1"/>
        <v>0.81009495252373809</v>
      </c>
      <c r="K6" s="21">
        <v>5655</v>
      </c>
      <c r="L6" s="22">
        <f t="shared" si="2"/>
        <v>0.18840579710144928</v>
      </c>
      <c r="M6">
        <v>20</v>
      </c>
      <c r="N6" s="22">
        <f t="shared" si="3"/>
        <v>6.6633349991670836E-4</v>
      </c>
    </row>
    <row r="7" spans="1:14" x14ac:dyDescent="0.25">
      <c r="C7" t="s">
        <v>79</v>
      </c>
      <c r="D7" t="s">
        <v>76</v>
      </c>
      <c r="E7" t="s">
        <v>77</v>
      </c>
      <c r="F7" s="21">
        <v>12390</v>
      </c>
      <c r="G7">
        <v>50</v>
      </c>
      <c r="H7" s="22">
        <f t="shared" si="0"/>
        <v>4.0355125100887809E-3</v>
      </c>
      <c r="I7" s="21">
        <v>9290</v>
      </c>
      <c r="J7" s="22">
        <f t="shared" si="1"/>
        <v>0.74979822437449561</v>
      </c>
      <c r="K7" s="21">
        <v>3040</v>
      </c>
      <c r="L7" s="22">
        <f t="shared" si="2"/>
        <v>0.24535916061339791</v>
      </c>
      <c r="M7">
        <v>10</v>
      </c>
      <c r="N7" s="22">
        <f t="shared" si="3"/>
        <v>8.0710250201775622E-4</v>
      </c>
    </row>
    <row r="8" spans="1:14" x14ac:dyDescent="0.25">
      <c r="C8" t="s">
        <v>80</v>
      </c>
      <c r="D8" t="s">
        <v>76</v>
      </c>
      <c r="E8" t="s">
        <v>77</v>
      </c>
      <c r="F8" s="21">
        <v>5795</v>
      </c>
      <c r="G8">
        <v>0</v>
      </c>
      <c r="H8" s="22">
        <f t="shared" si="0"/>
        <v>0</v>
      </c>
      <c r="I8" s="21">
        <v>4840</v>
      </c>
      <c r="J8" s="22">
        <f t="shared" si="1"/>
        <v>0.83520276100086277</v>
      </c>
      <c r="K8">
        <v>955</v>
      </c>
      <c r="L8" s="22">
        <f t="shared" si="2"/>
        <v>0.16479723899913717</v>
      </c>
      <c r="M8">
        <v>0</v>
      </c>
      <c r="N8" s="22">
        <f t="shared" si="3"/>
        <v>0</v>
      </c>
    </row>
    <row r="9" spans="1:14" x14ac:dyDescent="0.25">
      <c r="C9" t="s">
        <v>81</v>
      </c>
      <c r="D9" t="s">
        <v>76</v>
      </c>
      <c r="E9" t="s">
        <v>77</v>
      </c>
      <c r="F9" s="21">
        <v>20460</v>
      </c>
      <c r="G9">
        <v>20</v>
      </c>
      <c r="H9" s="22">
        <f t="shared" si="0"/>
        <v>9.7751710654936461E-4</v>
      </c>
      <c r="I9" s="21">
        <v>16045</v>
      </c>
      <c r="J9" s="22">
        <f t="shared" si="1"/>
        <v>0.78421309872922773</v>
      </c>
      <c r="K9" s="21">
        <v>4385</v>
      </c>
      <c r="L9" s="22">
        <f t="shared" si="2"/>
        <v>0.2143206256109482</v>
      </c>
      <c r="M9">
        <v>10</v>
      </c>
      <c r="N9" s="22">
        <f t="shared" si="3"/>
        <v>4.8875855327468231E-4</v>
      </c>
    </row>
    <row r="10" spans="1:14" x14ac:dyDescent="0.25">
      <c r="C10" t="s">
        <v>82</v>
      </c>
      <c r="D10" t="s">
        <v>76</v>
      </c>
      <c r="E10" t="s">
        <v>77</v>
      </c>
      <c r="F10" s="21">
        <v>7025</v>
      </c>
      <c r="G10">
        <v>10</v>
      </c>
      <c r="H10" s="22">
        <f t="shared" si="0"/>
        <v>1.4234875444839859E-3</v>
      </c>
      <c r="I10" s="21">
        <v>5340</v>
      </c>
      <c r="J10" s="22">
        <f t="shared" si="1"/>
        <v>0.76014234875444842</v>
      </c>
      <c r="K10" s="21">
        <v>1670</v>
      </c>
      <c r="L10" s="22">
        <f t="shared" si="2"/>
        <v>0.23772241992882562</v>
      </c>
      <c r="M10">
        <v>10</v>
      </c>
      <c r="N10" s="22">
        <f t="shared" si="3"/>
        <v>1.4234875444839859E-3</v>
      </c>
    </row>
    <row r="11" spans="1:14" x14ac:dyDescent="0.25">
      <c r="C11" t="s">
        <v>83</v>
      </c>
      <c r="D11" t="s">
        <v>76</v>
      </c>
      <c r="E11" t="s">
        <v>77</v>
      </c>
      <c r="F11" s="21">
        <v>19105</v>
      </c>
      <c r="G11" s="21">
        <v>4030</v>
      </c>
      <c r="H11" s="22">
        <f t="shared" si="0"/>
        <v>0.21093954462182674</v>
      </c>
      <c r="I11">
        <v>430</v>
      </c>
      <c r="J11" s="22">
        <f t="shared" si="1"/>
        <v>2.250719706883015E-2</v>
      </c>
      <c r="K11" s="21">
        <v>14385</v>
      </c>
      <c r="L11" s="22">
        <f t="shared" si="2"/>
        <v>0.75294425543051557</v>
      </c>
      <c r="M11">
        <v>270</v>
      </c>
      <c r="N11" s="22">
        <f t="shared" si="3"/>
        <v>1.4132426066474744E-2</v>
      </c>
    </row>
    <row r="12" spans="1:14" x14ac:dyDescent="0.25">
      <c r="C12" t="s">
        <v>84</v>
      </c>
      <c r="D12" t="s">
        <v>76</v>
      </c>
      <c r="E12" t="s">
        <v>77</v>
      </c>
      <c r="F12" s="21">
        <v>6050</v>
      </c>
      <c r="G12">
        <v>10</v>
      </c>
      <c r="H12" s="22">
        <f t="shared" si="0"/>
        <v>1.652892561983471E-3</v>
      </c>
      <c r="I12" s="21">
        <v>4545</v>
      </c>
      <c r="J12" s="22">
        <f t="shared" si="1"/>
        <v>0.75123966942148757</v>
      </c>
      <c r="K12" s="21">
        <v>1490</v>
      </c>
      <c r="L12" s="22">
        <f t="shared" si="2"/>
        <v>0.24628099173553719</v>
      </c>
      <c r="M12">
        <v>10</v>
      </c>
      <c r="N12" s="22">
        <f t="shared" si="3"/>
        <v>1.652892561983471E-3</v>
      </c>
    </row>
    <row r="13" spans="1:14" x14ac:dyDescent="0.25">
      <c r="A13" t="s">
        <v>289</v>
      </c>
      <c r="B13" t="s">
        <v>290</v>
      </c>
      <c r="C13" t="s">
        <v>85</v>
      </c>
      <c r="D13" t="s">
        <v>76</v>
      </c>
      <c r="E13" t="s">
        <v>77</v>
      </c>
      <c r="F13" s="21">
        <v>13600</v>
      </c>
      <c r="G13">
        <v>150</v>
      </c>
      <c r="H13" s="22">
        <f t="shared" si="0"/>
        <v>1.1029411764705883E-2</v>
      </c>
      <c r="I13" s="21">
        <v>7570</v>
      </c>
      <c r="J13" s="22">
        <f t="shared" si="1"/>
        <v>0.55661764705882355</v>
      </c>
      <c r="K13" s="21">
        <v>5865</v>
      </c>
      <c r="L13" s="22">
        <f t="shared" si="2"/>
        <v>0.43125000000000002</v>
      </c>
      <c r="M13">
        <v>10</v>
      </c>
      <c r="N13" s="22">
        <f t="shared" si="3"/>
        <v>7.3529411764705881E-4</v>
      </c>
    </row>
    <row r="14" spans="1:14" x14ac:dyDescent="0.25">
      <c r="C14" t="s">
        <v>86</v>
      </c>
      <c r="D14" t="s">
        <v>76</v>
      </c>
      <c r="E14" t="s">
        <v>77</v>
      </c>
      <c r="F14" s="21">
        <v>13170</v>
      </c>
      <c r="G14">
        <v>25</v>
      </c>
      <c r="H14" s="22">
        <f t="shared" si="0"/>
        <v>1.8982536066818527E-3</v>
      </c>
      <c r="I14" s="21">
        <v>9300</v>
      </c>
      <c r="J14" s="22">
        <f t="shared" si="1"/>
        <v>0.70615034168564916</v>
      </c>
      <c r="K14" s="21">
        <v>3835</v>
      </c>
      <c r="L14" s="22">
        <f t="shared" si="2"/>
        <v>0.29119210326499623</v>
      </c>
      <c r="M14">
        <v>10</v>
      </c>
      <c r="N14" s="22">
        <f t="shared" si="3"/>
        <v>7.5930144267274111E-4</v>
      </c>
    </row>
    <row r="15" spans="1:14" x14ac:dyDescent="0.25">
      <c r="B15" t="s">
        <v>291</v>
      </c>
      <c r="C15" t="s">
        <v>87</v>
      </c>
      <c r="D15" t="s">
        <v>76</v>
      </c>
      <c r="E15" t="s">
        <v>77</v>
      </c>
      <c r="F15" s="21">
        <v>23860</v>
      </c>
      <c r="G15">
        <v>80</v>
      </c>
      <c r="H15" s="22">
        <f t="shared" si="0"/>
        <v>3.3528918692372171E-3</v>
      </c>
      <c r="I15" s="21">
        <v>12150</v>
      </c>
      <c r="J15" s="22">
        <f t="shared" si="1"/>
        <v>0.50922045264040239</v>
      </c>
      <c r="K15" s="21">
        <v>11595</v>
      </c>
      <c r="L15" s="22">
        <f t="shared" si="2"/>
        <v>0.48595976529756918</v>
      </c>
      <c r="M15">
        <v>35</v>
      </c>
      <c r="N15" s="22">
        <f t="shared" si="3"/>
        <v>1.4668901927912825E-3</v>
      </c>
    </row>
    <row r="16" spans="1:14" x14ac:dyDescent="0.25">
      <c r="C16" t="s">
        <v>88</v>
      </c>
      <c r="D16" t="s">
        <v>76</v>
      </c>
      <c r="E16" t="s">
        <v>77</v>
      </c>
      <c r="F16" s="21">
        <v>59120</v>
      </c>
      <c r="G16">
        <v>915</v>
      </c>
      <c r="H16" s="22">
        <f t="shared" si="0"/>
        <v>1.5476995940460082E-2</v>
      </c>
      <c r="I16" s="21">
        <v>23435</v>
      </c>
      <c r="J16" s="22">
        <f t="shared" si="1"/>
        <v>0.39639715832205685</v>
      </c>
      <c r="K16" s="21">
        <v>34465</v>
      </c>
      <c r="L16" s="22">
        <f t="shared" si="2"/>
        <v>0.58296684709066304</v>
      </c>
      <c r="M16">
        <v>300</v>
      </c>
      <c r="N16" s="22">
        <f t="shared" si="3"/>
        <v>5.0744248985115023E-3</v>
      </c>
    </row>
    <row r="17" spans="2:14" x14ac:dyDescent="0.25">
      <c r="C17" t="s">
        <v>89</v>
      </c>
      <c r="D17" t="s">
        <v>76</v>
      </c>
      <c r="E17" t="s">
        <v>77</v>
      </c>
      <c r="F17" s="21">
        <v>28280</v>
      </c>
      <c r="G17" s="21">
        <v>2290</v>
      </c>
      <c r="H17" s="22">
        <f t="shared" si="0"/>
        <v>8.0975954738330982E-2</v>
      </c>
      <c r="I17" s="21">
        <v>10550</v>
      </c>
      <c r="J17" s="22">
        <f t="shared" si="1"/>
        <v>0.37305516265912303</v>
      </c>
      <c r="K17" s="21">
        <v>14800</v>
      </c>
      <c r="L17" s="22">
        <f t="shared" si="2"/>
        <v>0.52333804809052331</v>
      </c>
      <c r="M17">
        <v>650</v>
      </c>
      <c r="N17" s="22">
        <f t="shared" si="3"/>
        <v>2.2984441301272984E-2</v>
      </c>
    </row>
    <row r="18" spans="2:14" x14ac:dyDescent="0.25">
      <c r="C18" t="s">
        <v>90</v>
      </c>
      <c r="D18" t="s">
        <v>91</v>
      </c>
      <c r="E18" t="s">
        <v>77</v>
      </c>
      <c r="F18" s="21">
        <v>8070</v>
      </c>
      <c r="G18">
        <v>15</v>
      </c>
      <c r="H18" s="22">
        <f t="shared" si="0"/>
        <v>1.8587360594795538E-3</v>
      </c>
      <c r="I18" s="21">
        <v>4870</v>
      </c>
      <c r="J18" s="22">
        <f t="shared" si="1"/>
        <v>0.60346964064436182</v>
      </c>
      <c r="K18" s="21">
        <v>3185</v>
      </c>
      <c r="L18" s="22">
        <f t="shared" si="2"/>
        <v>0.39467162329615862</v>
      </c>
      <c r="M18">
        <v>5</v>
      </c>
      <c r="N18" s="22">
        <f t="shared" si="3"/>
        <v>6.1957868649318464E-4</v>
      </c>
    </row>
    <row r="19" spans="2:14" x14ac:dyDescent="0.25">
      <c r="C19" t="s">
        <v>92</v>
      </c>
      <c r="D19" t="s">
        <v>76</v>
      </c>
      <c r="E19" t="s">
        <v>77</v>
      </c>
      <c r="F19" s="21">
        <v>10160</v>
      </c>
      <c r="G19">
        <v>105</v>
      </c>
      <c r="H19" s="22">
        <f t="shared" si="0"/>
        <v>1.0334645669291339E-2</v>
      </c>
      <c r="I19" s="21">
        <v>4770</v>
      </c>
      <c r="J19" s="22">
        <f t="shared" si="1"/>
        <v>0.46948818897637795</v>
      </c>
      <c r="K19" s="21">
        <v>5255</v>
      </c>
      <c r="L19" s="22">
        <f t="shared" si="2"/>
        <v>0.51722440944881887</v>
      </c>
      <c r="M19">
        <v>25</v>
      </c>
      <c r="N19" s="22">
        <f t="shared" si="3"/>
        <v>2.4606299212598425E-3</v>
      </c>
    </row>
    <row r="20" spans="2:14" x14ac:dyDescent="0.25">
      <c r="B20" t="s">
        <v>291</v>
      </c>
      <c r="C20" t="s">
        <v>93</v>
      </c>
      <c r="D20" t="s">
        <v>76</v>
      </c>
      <c r="E20" t="s">
        <v>77</v>
      </c>
      <c r="F20" s="21">
        <v>41145</v>
      </c>
      <c r="G20">
        <v>340</v>
      </c>
      <c r="H20" s="22">
        <f t="shared" si="0"/>
        <v>8.2634585004253257E-3</v>
      </c>
      <c r="I20" s="21">
        <v>15210</v>
      </c>
      <c r="J20" s="22">
        <f t="shared" si="1"/>
        <v>0.36966824644549762</v>
      </c>
      <c r="K20" s="21">
        <v>25445</v>
      </c>
      <c r="L20" s="22">
        <f t="shared" si="2"/>
        <v>0.61842265159800702</v>
      </c>
      <c r="M20">
        <v>145</v>
      </c>
      <c r="N20" s="22">
        <f t="shared" si="3"/>
        <v>3.5241220075343297E-3</v>
      </c>
    </row>
    <row r="21" spans="2:14" x14ac:dyDescent="0.25">
      <c r="C21" t="s">
        <v>94</v>
      </c>
      <c r="D21" t="s">
        <v>76</v>
      </c>
      <c r="E21" t="s">
        <v>77</v>
      </c>
      <c r="F21" s="21">
        <v>11270</v>
      </c>
      <c r="G21">
        <v>130</v>
      </c>
      <c r="H21" s="22">
        <f t="shared" si="0"/>
        <v>1.1535048802129548E-2</v>
      </c>
      <c r="I21" s="21">
        <v>3740</v>
      </c>
      <c r="J21" s="22">
        <f t="shared" si="1"/>
        <v>0.3318544809228039</v>
      </c>
      <c r="K21" s="21">
        <v>7390</v>
      </c>
      <c r="L21" s="22">
        <f t="shared" si="2"/>
        <v>0.65572315882874888</v>
      </c>
      <c r="M21">
        <v>10</v>
      </c>
      <c r="N21" s="22">
        <f t="shared" si="3"/>
        <v>8.8731144631765753E-4</v>
      </c>
    </row>
    <row r="22" spans="2:14" x14ac:dyDescent="0.25">
      <c r="B22" t="s">
        <v>292</v>
      </c>
      <c r="C22" t="s">
        <v>95</v>
      </c>
      <c r="D22" t="s">
        <v>76</v>
      </c>
      <c r="E22" t="s">
        <v>77</v>
      </c>
      <c r="F22" s="21">
        <v>90470</v>
      </c>
      <c r="G22" s="21">
        <v>11845</v>
      </c>
      <c r="H22" s="22">
        <f t="shared" si="0"/>
        <v>0.13092737924173758</v>
      </c>
      <c r="I22" s="21">
        <v>18230</v>
      </c>
      <c r="J22" s="22">
        <f t="shared" si="1"/>
        <v>0.20150326074941971</v>
      </c>
      <c r="K22" s="21">
        <v>56160</v>
      </c>
      <c r="L22" s="22">
        <f t="shared" si="2"/>
        <v>0.62075826240742793</v>
      </c>
      <c r="M22" s="21">
        <v>4235</v>
      </c>
      <c r="N22" s="22">
        <f t="shared" si="3"/>
        <v>4.6811097601414831E-2</v>
      </c>
    </row>
    <row r="23" spans="2:14" x14ac:dyDescent="0.25">
      <c r="C23" t="s">
        <v>96</v>
      </c>
      <c r="D23" t="s">
        <v>76</v>
      </c>
      <c r="E23" t="s">
        <v>77</v>
      </c>
      <c r="F23" s="21">
        <v>7240</v>
      </c>
      <c r="G23">
        <v>360</v>
      </c>
      <c r="H23" s="22">
        <f t="shared" si="0"/>
        <v>4.9723756906077346E-2</v>
      </c>
      <c r="I23" s="21">
        <v>3175</v>
      </c>
      <c r="J23" s="22">
        <f t="shared" si="1"/>
        <v>0.43853591160220995</v>
      </c>
      <c r="K23" s="21">
        <v>3695</v>
      </c>
      <c r="L23" s="22">
        <f t="shared" si="2"/>
        <v>0.51035911602209949</v>
      </c>
      <c r="M23">
        <v>5</v>
      </c>
      <c r="N23" s="22">
        <f t="shared" si="3"/>
        <v>6.9060773480662981E-4</v>
      </c>
    </row>
    <row r="24" spans="2:14" x14ac:dyDescent="0.25">
      <c r="B24" t="s">
        <v>290</v>
      </c>
      <c r="C24" t="s">
        <v>97</v>
      </c>
      <c r="D24" t="s">
        <v>76</v>
      </c>
      <c r="E24" t="s">
        <v>77</v>
      </c>
      <c r="F24" s="21">
        <v>22550</v>
      </c>
      <c r="G24" s="21">
        <v>1010</v>
      </c>
      <c r="H24" s="22">
        <f t="shared" si="0"/>
        <v>4.4789356984478938E-2</v>
      </c>
      <c r="I24" s="21">
        <v>5880</v>
      </c>
      <c r="J24" s="22">
        <f t="shared" si="1"/>
        <v>0.26075388026607538</v>
      </c>
      <c r="K24" s="21">
        <v>15370</v>
      </c>
      <c r="L24" s="22">
        <f t="shared" si="2"/>
        <v>0.68159645232815969</v>
      </c>
      <c r="M24">
        <v>290</v>
      </c>
      <c r="N24" s="22">
        <f t="shared" si="3"/>
        <v>1.2860310421286032E-2</v>
      </c>
    </row>
    <row r="25" spans="2:14" x14ac:dyDescent="0.25">
      <c r="C25" t="s">
        <v>98</v>
      </c>
      <c r="D25" t="s">
        <v>91</v>
      </c>
      <c r="E25" t="s">
        <v>77</v>
      </c>
      <c r="F25" s="21">
        <v>11440</v>
      </c>
      <c r="G25">
        <v>685</v>
      </c>
      <c r="H25" s="22">
        <f t="shared" si="0"/>
        <v>5.9877622377622376E-2</v>
      </c>
      <c r="I25" s="21">
        <v>2970</v>
      </c>
      <c r="J25" s="22">
        <f t="shared" si="1"/>
        <v>0.25961538461538464</v>
      </c>
      <c r="K25" s="21">
        <v>7775</v>
      </c>
      <c r="L25" s="22">
        <f t="shared" si="2"/>
        <v>0.67963286713286708</v>
      </c>
      <c r="M25">
        <v>10</v>
      </c>
      <c r="N25" s="22">
        <f t="shared" si="3"/>
        <v>8.7412587412587413E-4</v>
      </c>
    </row>
    <row r="26" spans="2:14" x14ac:dyDescent="0.25">
      <c r="B26" t="s">
        <v>292</v>
      </c>
      <c r="C26" t="s">
        <v>99</v>
      </c>
      <c r="D26" t="s">
        <v>76</v>
      </c>
      <c r="E26" t="s">
        <v>77</v>
      </c>
      <c r="F26" s="21">
        <v>11740</v>
      </c>
      <c r="G26">
        <v>225</v>
      </c>
      <c r="H26" s="22">
        <f t="shared" si="0"/>
        <v>1.9165247018739354E-2</v>
      </c>
      <c r="I26" s="21">
        <v>4800</v>
      </c>
      <c r="J26" s="22">
        <f t="shared" si="1"/>
        <v>0.40885860306643951</v>
      </c>
      <c r="K26" s="21">
        <v>6655</v>
      </c>
      <c r="L26" s="22">
        <f t="shared" si="2"/>
        <v>0.56686541737649065</v>
      </c>
      <c r="M26">
        <v>55</v>
      </c>
      <c r="N26" s="22">
        <f t="shared" si="3"/>
        <v>4.6848381601362864E-3</v>
      </c>
    </row>
    <row r="27" spans="2:14" x14ac:dyDescent="0.25">
      <c r="B27" t="s">
        <v>292</v>
      </c>
      <c r="C27" t="s">
        <v>100</v>
      </c>
      <c r="D27" t="s">
        <v>76</v>
      </c>
      <c r="E27" t="s">
        <v>77</v>
      </c>
      <c r="F27" s="21">
        <v>31155</v>
      </c>
      <c r="G27">
        <v>350</v>
      </c>
      <c r="H27" s="22">
        <f t="shared" si="0"/>
        <v>1.1234151821537475E-2</v>
      </c>
      <c r="I27" s="21">
        <v>13910</v>
      </c>
      <c r="J27" s="22">
        <f t="shared" si="1"/>
        <v>0.4464772909645322</v>
      </c>
      <c r="K27" s="21">
        <v>16775</v>
      </c>
      <c r="L27" s="22">
        <f t="shared" si="2"/>
        <v>0.53843684801797465</v>
      </c>
      <c r="M27">
        <v>115</v>
      </c>
      <c r="N27" s="22">
        <f t="shared" si="3"/>
        <v>3.6912213127908841E-3</v>
      </c>
    </row>
    <row r="28" spans="2:14" x14ac:dyDescent="0.25">
      <c r="C28" t="s">
        <v>101</v>
      </c>
      <c r="D28" t="s">
        <v>76</v>
      </c>
      <c r="E28" t="s">
        <v>77</v>
      </c>
      <c r="F28" s="21">
        <v>7380</v>
      </c>
      <c r="G28">
        <v>25</v>
      </c>
      <c r="H28" s="22">
        <f t="shared" si="0"/>
        <v>3.3875338753387536E-3</v>
      </c>
      <c r="I28" s="21">
        <v>5895</v>
      </c>
      <c r="J28" s="22">
        <f t="shared" si="1"/>
        <v>0.79878048780487809</v>
      </c>
      <c r="K28" s="21">
        <v>1470</v>
      </c>
      <c r="L28" s="22">
        <f t="shared" si="2"/>
        <v>0.1991869918699187</v>
      </c>
      <c r="M28">
        <v>0</v>
      </c>
      <c r="N28" s="22">
        <f t="shared" si="3"/>
        <v>0</v>
      </c>
    </row>
    <row r="29" spans="2:14" x14ac:dyDescent="0.25">
      <c r="C29" t="s">
        <v>102</v>
      </c>
      <c r="D29" t="s">
        <v>76</v>
      </c>
      <c r="E29" t="s">
        <v>77</v>
      </c>
      <c r="F29" s="21">
        <v>6300</v>
      </c>
      <c r="G29">
        <v>15</v>
      </c>
      <c r="H29" s="22">
        <f t="shared" si="0"/>
        <v>2.3809523809523812E-3</v>
      </c>
      <c r="I29" s="21">
        <v>3840</v>
      </c>
      <c r="J29" s="22">
        <f t="shared" si="1"/>
        <v>0.60952380952380958</v>
      </c>
      <c r="K29" s="21">
        <v>2425</v>
      </c>
      <c r="L29" s="22">
        <f t="shared" si="2"/>
        <v>0.38492063492063494</v>
      </c>
      <c r="M29">
        <v>25</v>
      </c>
      <c r="N29" s="22">
        <f t="shared" si="3"/>
        <v>3.968253968253968E-3</v>
      </c>
    </row>
    <row r="30" spans="2:14" x14ac:dyDescent="0.25">
      <c r="B30" t="s">
        <v>290</v>
      </c>
      <c r="C30" t="s">
        <v>103</v>
      </c>
      <c r="D30" t="s">
        <v>76</v>
      </c>
      <c r="E30" t="s">
        <v>77</v>
      </c>
      <c r="F30" s="21">
        <v>50440</v>
      </c>
      <c r="G30" s="21">
        <v>6180</v>
      </c>
      <c r="H30" s="22">
        <f t="shared" si="0"/>
        <v>0.12252180808881839</v>
      </c>
      <c r="I30" s="21">
        <v>14395</v>
      </c>
      <c r="J30" s="22">
        <f t="shared" si="1"/>
        <v>0.28538858049167326</v>
      </c>
      <c r="K30" s="21">
        <v>29460</v>
      </c>
      <c r="L30" s="22">
        <f t="shared" si="2"/>
        <v>0.58406026962727997</v>
      </c>
      <c r="M30">
        <v>405</v>
      </c>
      <c r="N30" s="22">
        <f t="shared" si="3"/>
        <v>8.0293417922283894E-3</v>
      </c>
    </row>
    <row r="31" spans="2:14" x14ac:dyDescent="0.25">
      <c r="C31" t="s">
        <v>104</v>
      </c>
      <c r="D31" t="s">
        <v>91</v>
      </c>
      <c r="E31" t="s">
        <v>77</v>
      </c>
      <c r="F31" s="21">
        <v>8000</v>
      </c>
      <c r="G31" s="21">
        <v>1665</v>
      </c>
      <c r="H31" s="22">
        <f t="shared" si="0"/>
        <v>0.208125</v>
      </c>
      <c r="I31">
        <v>660</v>
      </c>
      <c r="J31" s="22">
        <f t="shared" si="1"/>
        <v>8.2500000000000004E-2</v>
      </c>
      <c r="K31" s="21">
        <v>5660</v>
      </c>
      <c r="L31" s="22">
        <f t="shared" si="2"/>
        <v>0.70750000000000002</v>
      </c>
      <c r="M31">
        <v>15</v>
      </c>
      <c r="N31" s="22">
        <f t="shared" si="3"/>
        <v>1.8749999999999999E-3</v>
      </c>
    </row>
    <row r="32" spans="2:14" x14ac:dyDescent="0.25">
      <c r="C32" t="s">
        <v>105</v>
      </c>
      <c r="D32" t="s">
        <v>91</v>
      </c>
      <c r="E32" t="s">
        <v>77</v>
      </c>
      <c r="F32" s="21">
        <v>5290</v>
      </c>
      <c r="G32">
        <v>60</v>
      </c>
      <c r="H32" s="22">
        <f t="shared" si="0"/>
        <v>1.1342155009451797E-2</v>
      </c>
      <c r="I32" s="21">
        <v>3135</v>
      </c>
      <c r="J32" s="22">
        <f t="shared" si="1"/>
        <v>0.59262759924385633</v>
      </c>
      <c r="K32" s="21">
        <v>2090</v>
      </c>
      <c r="L32" s="22">
        <f t="shared" si="2"/>
        <v>0.39508506616257089</v>
      </c>
      <c r="M32">
        <v>5</v>
      </c>
      <c r="N32" s="22">
        <f t="shared" si="3"/>
        <v>9.4517958412098301E-4</v>
      </c>
    </row>
    <row r="33" spans="2:14" x14ac:dyDescent="0.25">
      <c r="C33" t="s">
        <v>106</v>
      </c>
      <c r="D33" t="s">
        <v>76</v>
      </c>
      <c r="E33" t="s">
        <v>77</v>
      </c>
      <c r="F33" s="21">
        <v>7225</v>
      </c>
      <c r="G33">
        <v>195</v>
      </c>
      <c r="H33" s="22">
        <f t="shared" si="0"/>
        <v>2.698961937716263E-2</v>
      </c>
      <c r="I33" s="21">
        <v>4950</v>
      </c>
      <c r="J33" s="22">
        <f t="shared" si="1"/>
        <v>0.68512110726643594</v>
      </c>
      <c r="K33" s="21">
        <v>2085</v>
      </c>
      <c r="L33" s="22">
        <f t="shared" si="2"/>
        <v>0.28858131487889271</v>
      </c>
      <c r="M33">
        <v>10</v>
      </c>
      <c r="N33" s="22">
        <f t="shared" si="3"/>
        <v>1.3840830449826989E-3</v>
      </c>
    </row>
    <row r="34" spans="2:14" x14ac:dyDescent="0.25">
      <c r="C34" t="s">
        <v>107</v>
      </c>
      <c r="D34" t="s">
        <v>76</v>
      </c>
      <c r="E34" t="s">
        <v>77</v>
      </c>
      <c r="F34" s="21">
        <v>8780</v>
      </c>
      <c r="G34">
        <v>125</v>
      </c>
      <c r="H34" s="22">
        <f t="shared" si="0"/>
        <v>1.4236902050113895E-2</v>
      </c>
      <c r="I34" s="21">
        <v>5345</v>
      </c>
      <c r="J34" s="22">
        <f t="shared" si="1"/>
        <v>0.60876993166287019</v>
      </c>
      <c r="K34" s="21">
        <v>3295</v>
      </c>
      <c r="L34" s="22">
        <f t="shared" si="2"/>
        <v>0.37528473804100226</v>
      </c>
      <c r="M34">
        <v>20</v>
      </c>
      <c r="N34" s="22">
        <f t="shared" si="3"/>
        <v>2.2779043280182231E-3</v>
      </c>
    </row>
    <row r="35" spans="2:14" x14ac:dyDescent="0.25">
      <c r="C35" t="s">
        <v>108</v>
      </c>
      <c r="D35" t="s">
        <v>76</v>
      </c>
      <c r="E35" t="s">
        <v>77</v>
      </c>
      <c r="F35" s="21">
        <v>9440</v>
      </c>
      <c r="G35">
        <v>15</v>
      </c>
      <c r="H35" s="22">
        <f t="shared" si="0"/>
        <v>1.5889830508474577E-3</v>
      </c>
      <c r="I35" s="21">
        <v>6050</v>
      </c>
      <c r="J35" s="22">
        <f t="shared" si="1"/>
        <v>0.64088983050847459</v>
      </c>
      <c r="K35" s="21">
        <v>3365</v>
      </c>
      <c r="L35" s="22">
        <f t="shared" si="2"/>
        <v>0.35646186440677968</v>
      </c>
      <c r="M35">
        <v>10</v>
      </c>
      <c r="N35" s="22">
        <f t="shared" si="3"/>
        <v>1.0593220338983051E-3</v>
      </c>
    </row>
    <row r="36" spans="2:14" x14ac:dyDescent="0.25">
      <c r="C36" t="s">
        <v>109</v>
      </c>
      <c r="D36" t="s">
        <v>76</v>
      </c>
      <c r="E36" t="s">
        <v>77</v>
      </c>
      <c r="F36" s="21">
        <v>5345</v>
      </c>
      <c r="G36">
        <v>385</v>
      </c>
      <c r="H36" s="22">
        <f t="shared" si="0"/>
        <v>7.2029934518241343E-2</v>
      </c>
      <c r="I36" s="21">
        <v>2690</v>
      </c>
      <c r="J36" s="22">
        <f t="shared" si="1"/>
        <v>0.50327408793264738</v>
      </c>
      <c r="K36" s="21">
        <v>2255</v>
      </c>
      <c r="L36" s="22">
        <f t="shared" si="2"/>
        <v>0.42188961646398504</v>
      </c>
      <c r="M36">
        <v>15</v>
      </c>
      <c r="N36" s="22">
        <f t="shared" si="3"/>
        <v>2.8063610851262861E-3</v>
      </c>
    </row>
    <row r="37" spans="2:14" x14ac:dyDescent="0.25">
      <c r="B37" t="s">
        <v>290</v>
      </c>
      <c r="C37" t="s">
        <v>110</v>
      </c>
      <c r="D37" t="s">
        <v>76</v>
      </c>
      <c r="E37" t="s">
        <v>77</v>
      </c>
      <c r="F37" s="21">
        <v>7280</v>
      </c>
      <c r="G37">
        <v>120</v>
      </c>
      <c r="H37" s="22">
        <f t="shared" si="0"/>
        <v>1.6483516483516484E-2</v>
      </c>
      <c r="I37" s="21">
        <v>3265</v>
      </c>
      <c r="J37" s="22">
        <f t="shared" si="1"/>
        <v>0.44848901098901101</v>
      </c>
      <c r="K37" s="21">
        <v>3880</v>
      </c>
      <c r="L37" s="22">
        <f t="shared" si="2"/>
        <v>0.53296703296703296</v>
      </c>
      <c r="M37">
        <v>15</v>
      </c>
      <c r="N37" s="22">
        <f t="shared" si="3"/>
        <v>2.0604395604395605E-3</v>
      </c>
    </row>
    <row r="38" spans="2:14" x14ac:dyDescent="0.25">
      <c r="C38" t="s">
        <v>111</v>
      </c>
      <c r="D38" t="s">
        <v>76</v>
      </c>
      <c r="E38" t="s">
        <v>77</v>
      </c>
      <c r="F38" s="21">
        <v>33970</v>
      </c>
      <c r="G38" s="21">
        <v>9740</v>
      </c>
      <c r="H38" s="22">
        <f t="shared" si="0"/>
        <v>0.28672357962908451</v>
      </c>
      <c r="I38" s="21">
        <v>2065</v>
      </c>
      <c r="J38" s="22">
        <f t="shared" si="1"/>
        <v>6.0788931410067706E-2</v>
      </c>
      <c r="K38" s="21">
        <v>21590</v>
      </c>
      <c r="L38" s="22">
        <f t="shared" si="2"/>
        <v>0.6355607889314101</v>
      </c>
      <c r="M38">
        <v>580</v>
      </c>
      <c r="N38" s="22">
        <f t="shared" si="3"/>
        <v>1.7073888725345893E-2</v>
      </c>
    </row>
    <row r="39" spans="2:14" x14ac:dyDescent="0.25">
      <c r="C39" t="s">
        <v>112</v>
      </c>
      <c r="D39" t="s">
        <v>76</v>
      </c>
      <c r="E39" t="s">
        <v>77</v>
      </c>
      <c r="F39" s="21">
        <v>14460</v>
      </c>
      <c r="G39">
        <v>855</v>
      </c>
      <c r="H39" s="22">
        <f t="shared" si="0"/>
        <v>5.9128630705394189E-2</v>
      </c>
      <c r="I39" s="21">
        <v>6160</v>
      </c>
      <c r="J39" s="22">
        <f t="shared" si="1"/>
        <v>0.42600276625172889</v>
      </c>
      <c r="K39" s="21">
        <v>7425</v>
      </c>
      <c r="L39" s="22">
        <f t="shared" si="2"/>
        <v>0.51348547717842319</v>
      </c>
      <c r="M39">
        <v>25</v>
      </c>
      <c r="N39" s="22">
        <f t="shared" si="3"/>
        <v>1.7289073305670815E-3</v>
      </c>
    </row>
    <row r="40" spans="2:14" x14ac:dyDescent="0.25">
      <c r="B40" t="s">
        <v>290</v>
      </c>
      <c r="C40" t="s">
        <v>113</v>
      </c>
      <c r="D40" t="s">
        <v>76</v>
      </c>
      <c r="E40" t="s">
        <v>77</v>
      </c>
      <c r="F40" s="21">
        <v>8330</v>
      </c>
      <c r="G40">
        <v>150</v>
      </c>
      <c r="H40" s="22">
        <f t="shared" si="0"/>
        <v>1.800720288115246E-2</v>
      </c>
      <c r="I40" s="21">
        <v>3610</v>
      </c>
      <c r="J40" s="22">
        <f t="shared" si="1"/>
        <v>0.43337334933973587</v>
      </c>
      <c r="K40" s="21">
        <v>4545</v>
      </c>
      <c r="L40" s="22">
        <f t="shared" si="2"/>
        <v>0.54561824729891961</v>
      </c>
      <c r="M40">
        <v>25</v>
      </c>
      <c r="N40" s="22">
        <f t="shared" si="3"/>
        <v>3.0012004801920769E-3</v>
      </c>
    </row>
    <row r="41" spans="2:14" x14ac:dyDescent="0.25">
      <c r="C41" t="s">
        <v>114</v>
      </c>
      <c r="D41" t="s">
        <v>76</v>
      </c>
      <c r="E41" t="s">
        <v>77</v>
      </c>
      <c r="F41" s="21">
        <v>17870</v>
      </c>
      <c r="G41">
        <v>775</v>
      </c>
      <c r="H41" s="22">
        <f t="shared" si="0"/>
        <v>4.3368774482372689E-2</v>
      </c>
      <c r="I41" s="21">
        <v>6590</v>
      </c>
      <c r="J41" s="22">
        <f t="shared" si="1"/>
        <v>0.36877448237269167</v>
      </c>
      <c r="K41" s="21">
        <v>10430</v>
      </c>
      <c r="L41" s="22">
        <f t="shared" si="2"/>
        <v>0.58365976496922212</v>
      </c>
      <c r="M41">
        <v>75</v>
      </c>
      <c r="N41" s="22">
        <f t="shared" si="3"/>
        <v>4.1969781757134859E-3</v>
      </c>
    </row>
    <row r="42" spans="2:14" x14ac:dyDescent="0.25">
      <c r="C42" t="s">
        <v>115</v>
      </c>
      <c r="D42" t="s">
        <v>76</v>
      </c>
      <c r="E42" t="s">
        <v>77</v>
      </c>
      <c r="F42" s="21">
        <v>13480</v>
      </c>
      <c r="G42">
        <v>5</v>
      </c>
      <c r="H42" s="22">
        <f t="shared" si="0"/>
        <v>3.70919881305638E-4</v>
      </c>
      <c r="I42" s="21">
        <v>11175</v>
      </c>
      <c r="J42" s="22">
        <f t="shared" si="1"/>
        <v>0.82900593471810091</v>
      </c>
      <c r="K42" s="21">
        <v>2290</v>
      </c>
      <c r="L42" s="22">
        <f t="shared" si="2"/>
        <v>0.16988130563798221</v>
      </c>
      <c r="M42">
        <v>5</v>
      </c>
      <c r="N42" s="22">
        <f t="shared" si="3"/>
        <v>3.70919881305638E-4</v>
      </c>
    </row>
    <row r="43" spans="2:14" x14ac:dyDescent="0.25">
      <c r="C43" t="s">
        <v>116</v>
      </c>
      <c r="D43" t="s">
        <v>76</v>
      </c>
      <c r="E43" t="s">
        <v>77</v>
      </c>
      <c r="F43" s="21">
        <v>48195</v>
      </c>
      <c r="G43" s="21">
        <v>13190</v>
      </c>
      <c r="H43" s="22">
        <f t="shared" si="0"/>
        <v>0.27367984230729331</v>
      </c>
      <c r="I43" s="21">
        <v>2280</v>
      </c>
      <c r="J43" s="22">
        <f t="shared" si="1"/>
        <v>4.730781201369437E-2</v>
      </c>
      <c r="K43" s="21">
        <v>31645</v>
      </c>
      <c r="L43" s="22">
        <f t="shared" si="2"/>
        <v>0.65660338209357816</v>
      </c>
      <c r="M43" s="21">
        <v>1080</v>
      </c>
      <c r="N43" s="22">
        <f t="shared" si="3"/>
        <v>2.2408963585434174E-2</v>
      </c>
    </row>
    <row r="44" spans="2:14" x14ac:dyDescent="0.25">
      <c r="C44" t="s">
        <v>117</v>
      </c>
      <c r="D44" t="s">
        <v>76</v>
      </c>
      <c r="E44" t="s">
        <v>77</v>
      </c>
      <c r="F44" s="21">
        <v>7180</v>
      </c>
      <c r="G44">
        <v>10</v>
      </c>
      <c r="H44" s="22">
        <f t="shared" si="0"/>
        <v>1.3927576601671309E-3</v>
      </c>
      <c r="I44" s="21">
        <v>5095</v>
      </c>
      <c r="J44" s="22">
        <f t="shared" si="1"/>
        <v>0.70961002785515326</v>
      </c>
      <c r="K44" s="21">
        <v>2055</v>
      </c>
      <c r="L44" s="22">
        <f t="shared" si="2"/>
        <v>0.28621169916434541</v>
      </c>
      <c r="M44">
        <v>20</v>
      </c>
      <c r="N44" s="22">
        <f t="shared" si="3"/>
        <v>2.7855153203342618E-3</v>
      </c>
    </row>
    <row r="45" spans="2:14" x14ac:dyDescent="0.25">
      <c r="C45" t="s">
        <v>118</v>
      </c>
      <c r="D45" t="s">
        <v>76</v>
      </c>
      <c r="E45" t="s">
        <v>77</v>
      </c>
      <c r="F45" s="21">
        <v>19130</v>
      </c>
      <c r="G45" s="21">
        <v>4025</v>
      </c>
      <c r="H45" s="22">
        <f t="shared" si="0"/>
        <v>0.21040250914793518</v>
      </c>
      <c r="I45" s="21">
        <v>1345</v>
      </c>
      <c r="J45" s="22">
        <f t="shared" si="1"/>
        <v>7.0308416100365922E-2</v>
      </c>
      <c r="K45" s="21">
        <v>13510</v>
      </c>
      <c r="L45" s="22">
        <f t="shared" si="2"/>
        <v>0.70622059592263464</v>
      </c>
      <c r="M45">
        <v>255</v>
      </c>
      <c r="N45" s="22">
        <f t="shared" si="3"/>
        <v>1.3329848405645583E-2</v>
      </c>
    </row>
    <row r="46" spans="2:14" x14ac:dyDescent="0.25">
      <c r="C46" t="s">
        <v>119</v>
      </c>
      <c r="D46" t="s">
        <v>76</v>
      </c>
      <c r="E46" t="s">
        <v>77</v>
      </c>
      <c r="F46" s="21">
        <v>78075</v>
      </c>
      <c r="G46">
        <v>265</v>
      </c>
      <c r="H46" s="22">
        <f t="shared" si="0"/>
        <v>3.3941722702529619E-3</v>
      </c>
      <c r="I46" s="21">
        <v>53015</v>
      </c>
      <c r="J46" s="22">
        <f t="shared" si="1"/>
        <v>0.67902657700928593</v>
      </c>
      <c r="K46" s="21">
        <v>24455</v>
      </c>
      <c r="L46" s="22">
        <f t="shared" si="2"/>
        <v>0.31322446365674034</v>
      </c>
      <c r="M46">
        <v>335</v>
      </c>
      <c r="N46" s="22">
        <f t="shared" si="3"/>
        <v>4.2907460774895935E-3</v>
      </c>
    </row>
    <row r="47" spans="2:14" x14ac:dyDescent="0.25">
      <c r="C47" t="s">
        <v>120</v>
      </c>
      <c r="D47" t="s">
        <v>76</v>
      </c>
      <c r="E47" t="s">
        <v>77</v>
      </c>
      <c r="F47" s="21">
        <v>10065</v>
      </c>
      <c r="G47">
        <v>90</v>
      </c>
      <c r="H47" s="22">
        <f t="shared" si="0"/>
        <v>8.9418777943368107E-3</v>
      </c>
      <c r="I47" s="21">
        <v>6280</v>
      </c>
      <c r="J47" s="22">
        <f t="shared" si="1"/>
        <v>0.62394436164927969</v>
      </c>
      <c r="K47" s="21">
        <v>3685</v>
      </c>
      <c r="L47" s="22">
        <f t="shared" si="2"/>
        <v>0.36612021857923499</v>
      </c>
      <c r="M47">
        <v>10</v>
      </c>
      <c r="N47" s="22">
        <f t="shared" si="3"/>
        <v>9.9354197714853452E-4</v>
      </c>
    </row>
    <row r="48" spans="2:14" x14ac:dyDescent="0.25">
      <c r="C48" t="s">
        <v>121</v>
      </c>
      <c r="D48" t="s">
        <v>76</v>
      </c>
      <c r="E48" t="s">
        <v>77</v>
      </c>
      <c r="F48" s="21">
        <v>14940</v>
      </c>
      <c r="G48">
        <v>670</v>
      </c>
      <c r="H48" s="22">
        <f t="shared" si="0"/>
        <v>4.4846050870147258E-2</v>
      </c>
      <c r="I48" s="21">
        <v>9095</v>
      </c>
      <c r="J48" s="22">
        <f t="shared" si="1"/>
        <v>0.60876840696117807</v>
      </c>
      <c r="K48" s="21">
        <v>5170</v>
      </c>
      <c r="L48" s="22">
        <f t="shared" si="2"/>
        <v>0.34605087014725566</v>
      </c>
      <c r="M48">
        <v>5</v>
      </c>
      <c r="N48" s="22">
        <f t="shared" si="3"/>
        <v>3.3467202141900936E-4</v>
      </c>
    </row>
    <row r="49" spans="2:14" x14ac:dyDescent="0.25">
      <c r="C49" t="s">
        <v>122</v>
      </c>
      <c r="D49" t="s">
        <v>76</v>
      </c>
      <c r="E49" t="s">
        <v>77</v>
      </c>
      <c r="F49" s="21">
        <v>287510</v>
      </c>
      <c r="G49" s="21">
        <v>24200</v>
      </c>
      <c r="H49" s="22">
        <f t="shared" si="0"/>
        <v>8.4170985357031061E-2</v>
      </c>
      <c r="I49" s="21">
        <v>74420</v>
      </c>
      <c r="J49" s="22">
        <f t="shared" si="1"/>
        <v>0.25884317067232443</v>
      </c>
      <c r="K49" s="21">
        <v>186955</v>
      </c>
      <c r="L49" s="22">
        <f t="shared" si="2"/>
        <v>0.65025564328197283</v>
      </c>
      <c r="M49" s="21">
        <v>1940</v>
      </c>
      <c r="N49" s="22">
        <f t="shared" si="3"/>
        <v>6.7475913881256304E-3</v>
      </c>
    </row>
    <row r="50" spans="2:14" x14ac:dyDescent="0.25">
      <c r="C50" t="s">
        <v>123</v>
      </c>
      <c r="D50" t="s">
        <v>76</v>
      </c>
      <c r="E50" t="s">
        <v>77</v>
      </c>
      <c r="F50" s="21">
        <v>67725</v>
      </c>
      <c r="G50">
        <v>305</v>
      </c>
      <c r="H50" s="22">
        <f t="shared" si="0"/>
        <v>4.5035068290882243E-3</v>
      </c>
      <c r="I50" s="21">
        <v>42005</v>
      </c>
      <c r="J50" s="22">
        <f t="shared" si="1"/>
        <v>0.6202288667404946</v>
      </c>
      <c r="K50" s="21">
        <v>25130</v>
      </c>
      <c r="L50" s="22">
        <f t="shared" si="2"/>
        <v>0.37105943152454779</v>
      </c>
      <c r="M50">
        <v>290</v>
      </c>
      <c r="N50" s="22">
        <f t="shared" si="3"/>
        <v>4.2820228866740492E-3</v>
      </c>
    </row>
    <row r="51" spans="2:14" x14ac:dyDescent="0.25">
      <c r="C51" t="s">
        <v>124</v>
      </c>
      <c r="D51" t="s">
        <v>76</v>
      </c>
      <c r="E51" t="s">
        <v>77</v>
      </c>
      <c r="F51" s="21">
        <v>7035</v>
      </c>
      <c r="G51" s="21">
        <v>1445</v>
      </c>
      <c r="H51" s="22">
        <f t="shared" si="0"/>
        <v>0.20540156361051884</v>
      </c>
      <c r="I51">
        <v>280</v>
      </c>
      <c r="J51" s="22">
        <f t="shared" si="1"/>
        <v>3.9800995024875621E-2</v>
      </c>
      <c r="K51" s="21">
        <v>5250</v>
      </c>
      <c r="L51" s="22">
        <f t="shared" si="2"/>
        <v>0.74626865671641796</v>
      </c>
      <c r="M51">
        <v>65</v>
      </c>
      <c r="N51" s="22">
        <f t="shared" si="3"/>
        <v>9.2395167022032692E-3</v>
      </c>
    </row>
    <row r="52" spans="2:14" x14ac:dyDescent="0.25">
      <c r="B52" t="s">
        <v>290</v>
      </c>
      <c r="C52" t="s">
        <v>285</v>
      </c>
      <c r="E52" t="s">
        <v>77</v>
      </c>
      <c r="F52" s="21">
        <v>2485</v>
      </c>
      <c r="G52" s="21">
        <v>475</v>
      </c>
      <c r="H52" s="22">
        <f t="shared" si="0"/>
        <v>0.19114688128772636</v>
      </c>
      <c r="I52" s="21">
        <v>595</v>
      </c>
      <c r="J52" s="22">
        <f t="shared" si="1"/>
        <v>0.23943661971830985</v>
      </c>
      <c r="K52" s="21">
        <v>1410</v>
      </c>
      <c r="L52" s="22">
        <f t="shared" si="2"/>
        <v>0.56740442655935619</v>
      </c>
      <c r="M52">
        <v>5</v>
      </c>
      <c r="N52" s="22">
        <f t="shared" si="3"/>
        <v>2.012072434607646E-3</v>
      </c>
    </row>
    <row r="53" spans="2:14" x14ac:dyDescent="0.25">
      <c r="B53" t="s">
        <v>290</v>
      </c>
      <c r="C53" t="s">
        <v>287</v>
      </c>
      <c r="E53" t="s">
        <v>77</v>
      </c>
      <c r="F53" s="21">
        <v>825</v>
      </c>
      <c r="G53" s="21">
        <v>140</v>
      </c>
      <c r="H53" s="22">
        <f t="shared" si="0"/>
        <v>0.16969696969696971</v>
      </c>
      <c r="I53" s="21">
        <v>235</v>
      </c>
      <c r="J53" s="22">
        <f t="shared" si="1"/>
        <v>0.28484848484848485</v>
      </c>
      <c r="K53" s="21">
        <v>450</v>
      </c>
      <c r="L53" s="22">
        <f t="shared" si="2"/>
        <v>0.54545454545454541</v>
      </c>
      <c r="M53">
        <v>10</v>
      </c>
      <c r="N53" s="22">
        <f t="shared" si="3"/>
        <v>1.2121212121212121E-2</v>
      </c>
    </row>
    <row r="54" spans="2:14" x14ac:dyDescent="0.25">
      <c r="B54" t="s">
        <v>290</v>
      </c>
      <c r="C54" t="s">
        <v>125</v>
      </c>
      <c r="D54" t="s">
        <v>76</v>
      </c>
      <c r="E54" t="s">
        <v>77</v>
      </c>
      <c r="F54" s="21">
        <v>5410</v>
      </c>
      <c r="G54" s="21">
        <v>1290</v>
      </c>
      <c r="H54" s="22">
        <f t="shared" si="0"/>
        <v>0.23844731977818853</v>
      </c>
      <c r="I54">
        <v>165</v>
      </c>
      <c r="J54" s="22">
        <f t="shared" si="1"/>
        <v>3.0499075785582256E-2</v>
      </c>
      <c r="K54" s="21">
        <v>3940</v>
      </c>
      <c r="L54" s="22">
        <f t="shared" si="2"/>
        <v>0.72828096118299446</v>
      </c>
      <c r="M54">
        <v>15</v>
      </c>
      <c r="N54" s="22">
        <f t="shared" si="3"/>
        <v>2.7726432532347504E-3</v>
      </c>
    </row>
    <row r="55" spans="2:14" x14ac:dyDescent="0.25">
      <c r="C55" t="s">
        <v>126</v>
      </c>
      <c r="D55" t="s">
        <v>76</v>
      </c>
      <c r="E55" t="s">
        <v>77</v>
      </c>
      <c r="F55" s="21">
        <v>21040</v>
      </c>
      <c r="G55">
        <v>70</v>
      </c>
      <c r="H55" s="22">
        <f t="shared" si="0"/>
        <v>3.326996197718631E-3</v>
      </c>
      <c r="I55" s="21">
        <v>14380</v>
      </c>
      <c r="J55" s="22">
        <f t="shared" si="1"/>
        <v>0.68346007604562742</v>
      </c>
      <c r="K55" s="21">
        <v>6505</v>
      </c>
      <c r="L55" s="22">
        <f t="shared" si="2"/>
        <v>0.30917300380228135</v>
      </c>
      <c r="M55">
        <v>85</v>
      </c>
      <c r="N55" s="22">
        <f t="shared" si="3"/>
        <v>4.0399239543726234E-3</v>
      </c>
    </row>
    <row r="56" spans="2:14" x14ac:dyDescent="0.25">
      <c r="C56" t="s">
        <v>127</v>
      </c>
      <c r="D56" t="s">
        <v>76</v>
      </c>
      <c r="E56" t="s">
        <v>77</v>
      </c>
      <c r="F56" s="21">
        <v>19390</v>
      </c>
      <c r="G56" s="21">
        <v>4280</v>
      </c>
      <c r="H56" s="22">
        <f t="shared" si="0"/>
        <v>0.22073233625580196</v>
      </c>
      <c r="I56">
        <v>510</v>
      </c>
      <c r="J56" s="22">
        <f t="shared" si="1"/>
        <v>2.630221763795771E-2</v>
      </c>
      <c r="K56" s="21">
        <v>14185</v>
      </c>
      <c r="L56" s="22">
        <f t="shared" si="2"/>
        <v>0.73156266116554924</v>
      </c>
      <c r="M56">
        <v>415</v>
      </c>
      <c r="N56" s="22">
        <f t="shared" si="3"/>
        <v>2.1402784940691078E-2</v>
      </c>
    </row>
    <row r="57" spans="2:14" x14ac:dyDescent="0.25">
      <c r="C57" t="s">
        <v>128</v>
      </c>
      <c r="D57" t="s">
        <v>76</v>
      </c>
      <c r="E57" t="s">
        <v>77</v>
      </c>
      <c r="F57" s="21">
        <v>8160</v>
      </c>
      <c r="G57">
        <v>15</v>
      </c>
      <c r="H57" s="22">
        <f t="shared" si="0"/>
        <v>1.838235294117647E-3</v>
      </c>
      <c r="I57" s="21">
        <v>6515</v>
      </c>
      <c r="J57" s="22">
        <f t="shared" si="1"/>
        <v>0.79840686274509809</v>
      </c>
      <c r="K57" s="21">
        <v>1620</v>
      </c>
      <c r="L57" s="22">
        <f t="shared" si="2"/>
        <v>0.19852941176470587</v>
      </c>
      <c r="M57">
        <v>5</v>
      </c>
      <c r="N57" s="22">
        <f t="shared" si="3"/>
        <v>6.1274509803921568E-4</v>
      </c>
    </row>
    <row r="58" spans="2:14" x14ac:dyDescent="0.25">
      <c r="C58" t="s">
        <v>129</v>
      </c>
      <c r="D58" t="s">
        <v>91</v>
      </c>
      <c r="E58" t="s">
        <v>77</v>
      </c>
      <c r="F58" s="21">
        <v>8555</v>
      </c>
      <c r="G58" s="21">
        <v>1645</v>
      </c>
      <c r="H58" s="22">
        <f t="shared" si="0"/>
        <v>0.19228521332554063</v>
      </c>
      <c r="I58" s="21">
        <v>1690</v>
      </c>
      <c r="J58" s="22">
        <f t="shared" si="1"/>
        <v>0.19754529514903565</v>
      </c>
      <c r="K58" s="21">
        <v>5215</v>
      </c>
      <c r="L58" s="22">
        <f t="shared" si="2"/>
        <v>0.60958503798947983</v>
      </c>
      <c r="M58">
        <v>5</v>
      </c>
      <c r="N58" s="22">
        <f t="shared" si="3"/>
        <v>5.8445353594389242E-4</v>
      </c>
    </row>
    <row r="59" spans="2:14" x14ac:dyDescent="0.25">
      <c r="B59" t="s">
        <v>290</v>
      </c>
      <c r="C59" t="s">
        <v>130</v>
      </c>
      <c r="D59" t="s">
        <v>76</v>
      </c>
      <c r="E59" t="s">
        <v>77</v>
      </c>
      <c r="F59" s="21">
        <v>26280</v>
      </c>
      <c r="G59" s="21">
        <v>1005</v>
      </c>
      <c r="H59" s="22">
        <f t="shared" si="0"/>
        <v>3.8242009132420089E-2</v>
      </c>
      <c r="I59" s="21">
        <v>9065</v>
      </c>
      <c r="J59" s="22">
        <f t="shared" si="1"/>
        <v>0.34493911719939119</v>
      </c>
      <c r="K59" s="21">
        <v>15860</v>
      </c>
      <c r="L59" s="22">
        <f t="shared" si="2"/>
        <v>0.6035007610350076</v>
      </c>
      <c r="M59">
        <v>350</v>
      </c>
      <c r="N59" s="22">
        <f t="shared" si="3"/>
        <v>1.3318112633181126E-2</v>
      </c>
    </row>
    <row r="60" spans="2:14" x14ac:dyDescent="0.25">
      <c r="C60" t="s">
        <v>131</v>
      </c>
      <c r="D60" t="s">
        <v>76</v>
      </c>
      <c r="E60" t="s">
        <v>77</v>
      </c>
      <c r="F60" s="21">
        <v>7310</v>
      </c>
      <c r="G60">
        <v>30</v>
      </c>
      <c r="H60" s="22">
        <f t="shared" si="0"/>
        <v>4.1039671682626538E-3</v>
      </c>
      <c r="I60" s="21">
        <v>5925</v>
      </c>
      <c r="J60" s="22">
        <f t="shared" si="1"/>
        <v>0.81053351573187415</v>
      </c>
      <c r="K60" s="21">
        <v>1360</v>
      </c>
      <c r="L60" s="22">
        <f t="shared" si="2"/>
        <v>0.18604651162790697</v>
      </c>
      <c r="M60">
        <v>0</v>
      </c>
      <c r="N60" s="22">
        <f t="shared" si="3"/>
        <v>0</v>
      </c>
    </row>
    <row r="61" spans="2:14" x14ac:dyDescent="0.25">
      <c r="C61" t="s">
        <v>132</v>
      </c>
      <c r="D61" t="s">
        <v>76</v>
      </c>
      <c r="E61" t="s">
        <v>77</v>
      </c>
      <c r="F61" s="21">
        <v>11040</v>
      </c>
      <c r="G61">
        <v>10</v>
      </c>
      <c r="H61" s="22">
        <f t="shared" si="0"/>
        <v>9.0579710144927537E-4</v>
      </c>
      <c r="I61" s="21">
        <v>8710</v>
      </c>
      <c r="J61" s="22">
        <f t="shared" si="1"/>
        <v>0.78894927536231885</v>
      </c>
      <c r="K61" s="21">
        <v>2305</v>
      </c>
      <c r="L61" s="22">
        <f t="shared" si="2"/>
        <v>0.20878623188405798</v>
      </c>
      <c r="M61">
        <v>15</v>
      </c>
      <c r="N61" s="22">
        <f t="shared" si="3"/>
        <v>1.358695652173913E-3</v>
      </c>
    </row>
    <row r="62" spans="2:14" x14ac:dyDescent="0.25">
      <c r="C62" t="s">
        <v>133</v>
      </c>
      <c r="D62" t="s">
        <v>91</v>
      </c>
      <c r="E62" t="s">
        <v>77</v>
      </c>
      <c r="F62" s="21">
        <v>8165</v>
      </c>
      <c r="G62">
        <v>25</v>
      </c>
      <c r="H62" s="22">
        <f t="shared" si="0"/>
        <v>3.0618493570116348E-3</v>
      </c>
      <c r="I62" s="21">
        <v>3635</v>
      </c>
      <c r="J62" s="22">
        <f t="shared" si="1"/>
        <v>0.44519289650949173</v>
      </c>
      <c r="K62" s="21">
        <v>4505</v>
      </c>
      <c r="L62" s="22">
        <f t="shared" si="2"/>
        <v>0.55174525413349662</v>
      </c>
      <c r="M62">
        <v>0</v>
      </c>
      <c r="N62" s="22">
        <f t="shared" si="3"/>
        <v>0</v>
      </c>
    </row>
    <row r="63" spans="2:14" x14ac:dyDescent="0.25">
      <c r="C63" t="s">
        <v>134</v>
      </c>
      <c r="D63" t="s">
        <v>76</v>
      </c>
      <c r="E63" t="s">
        <v>77</v>
      </c>
      <c r="F63" s="21">
        <v>5825</v>
      </c>
      <c r="G63" s="21">
        <v>1025</v>
      </c>
      <c r="H63" s="22">
        <f t="shared" si="0"/>
        <v>0.17596566523605151</v>
      </c>
      <c r="I63">
        <v>910</v>
      </c>
      <c r="J63" s="22">
        <f t="shared" si="1"/>
        <v>0.15622317596566523</v>
      </c>
      <c r="K63" s="21">
        <v>3880</v>
      </c>
      <c r="L63" s="22">
        <f t="shared" si="2"/>
        <v>0.66609442060085833</v>
      </c>
      <c r="M63">
        <v>15</v>
      </c>
      <c r="N63" s="22">
        <f t="shared" si="3"/>
        <v>2.5751072961373391E-3</v>
      </c>
    </row>
    <row r="64" spans="2:14" x14ac:dyDescent="0.25">
      <c r="C64" t="s">
        <v>135</v>
      </c>
      <c r="D64" t="s">
        <v>76</v>
      </c>
      <c r="E64" t="s">
        <v>77</v>
      </c>
      <c r="F64" s="21">
        <v>13820</v>
      </c>
      <c r="G64">
        <v>425</v>
      </c>
      <c r="H64" s="22">
        <f t="shared" si="0"/>
        <v>3.0752532561505064E-2</v>
      </c>
      <c r="I64" s="21">
        <v>7200</v>
      </c>
      <c r="J64" s="22">
        <f t="shared" si="1"/>
        <v>0.52098408104196814</v>
      </c>
      <c r="K64" s="21">
        <v>6185</v>
      </c>
      <c r="L64" s="22">
        <f t="shared" si="2"/>
        <v>0.4475397973950796</v>
      </c>
      <c r="M64">
        <v>10</v>
      </c>
      <c r="N64" s="22">
        <f t="shared" si="3"/>
        <v>7.2358900144717795E-4</v>
      </c>
    </row>
    <row r="65" spans="2:14" x14ac:dyDescent="0.25">
      <c r="C65" t="s">
        <v>136</v>
      </c>
      <c r="D65" t="s">
        <v>76</v>
      </c>
      <c r="E65" t="s">
        <v>77</v>
      </c>
      <c r="F65" s="21">
        <v>5650</v>
      </c>
      <c r="G65">
        <v>10</v>
      </c>
      <c r="H65" s="22">
        <f t="shared" si="0"/>
        <v>1.7699115044247787E-3</v>
      </c>
      <c r="I65" s="21">
        <v>4160</v>
      </c>
      <c r="J65" s="22">
        <f t="shared" si="1"/>
        <v>0.73628318584070795</v>
      </c>
      <c r="K65" s="21">
        <v>1475</v>
      </c>
      <c r="L65" s="22">
        <f t="shared" si="2"/>
        <v>0.26106194690265488</v>
      </c>
      <c r="M65">
        <v>5</v>
      </c>
      <c r="N65" s="22">
        <f t="shared" si="3"/>
        <v>8.8495575221238937E-4</v>
      </c>
    </row>
    <row r="66" spans="2:14" x14ac:dyDescent="0.25">
      <c r="B66" t="s">
        <v>290</v>
      </c>
      <c r="C66" t="s">
        <v>286</v>
      </c>
      <c r="E66" t="s">
        <v>77</v>
      </c>
      <c r="F66" s="21">
        <v>2710</v>
      </c>
      <c r="G66">
        <v>60</v>
      </c>
      <c r="H66" s="22">
        <f t="shared" si="0"/>
        <v>2.2140221402214021E-2</v>
      </c>
      <c r="I66" s="21">
        <v>1365</v>
      </c>
      <c r="J66" s="22">
        <f t="shared" si="1"/>
        <v>0.50369003690036895</v>
      </c>
      <c r="K66" s="21">
        <v>1285</v>
      </c>
      <c r="L66" s="22">
        <f t="shared" si="2"/>
        <v>0.47416974169741699</v>
      </c>
      <c r="M66">
        <v>5</v>
      </c>
      <c r="N66" s="22">
        <f t="shared" si="3"/>
        <v>1.8450184501845018E-3</v>
      </c>
    </row>
    <row r="67" spans="2:14" x14ac:dyDescent="0.25">
      <c r="C67" t="s">
        <v>137</v>
      </c>
      <c r="D67" t="s">
        <v>76</v>
      </c>
      <c r="E67" t="s">
        <v>77</v>
      </c>
      <c r="F67" s="21">
        <v>16450</v>
      </c>
      <c r="G67">
        <v>25</v>
      </c>
      <c r="H67" s="22">
        <f t="shared" si="0"/>
        <v>1.5197568389057751E-3</v>
      </c>
      <c r="I67" s="21">
        <v>9730</v>
      </c>
      <c r="J67" s="22">
        <f t="shared" si="1"/>
        <v>0.59148936170212763</v>
      </c>
      <c r="K67" s="21">
        <v>6670</v>
      </c>
      <c r="L67" s="22">
        <f t="shared" si="2"/>
        <v>0.4054711246200608</v>
      </c>
      <c r="M67">
        <v>30</v>
      </c>
      <c r="N67" s="22">
        <f t="shared" si="3"/>
        <v>1.82370820668693E-3</v>
      </c>
    </row>
    <row r="68" spans="2:14" x14ac:dyDescent="0.25">
      <c r="C68" t="s">
        <v>138</v>
      </c>
      <c r="D68" t="s">
        <v>91</v>
      </c>
      <c r="E68" t="s">
        <v>77</v>
      </c>
      <c r="F68" s="21">
        <v>6100</v>
      </c>
      <c r="G68">
        <v>230</v>
      </c>
      <c r="H68" s="22">
        <f t="shared" si="0"/>
        <v>3.7704918032786888E-2</v>
      </c>
      <c r="I68" s="21">
        <v>2220</v>
      </c>
      <c r="J68" s="22">
        <f t="shared" si="1"/>
        <v>0.36393442622950822</v>
      </c>
      <c r="K68" s="21">
        <v>3650</v>
      </c>
      <c r="L68" s="22">
        <f t="shared" si="2"/>
        <v>0.59836065573770492</v>
      </c>
      <c r="M68">
        <v>5</v>
      </c>
      <c r="N68" s="22">
        <f t="shared" si="3"/>
        <v>8.1967213114754098E-4</v>
      </c>
    </row>
    <row r="69" spans="2:14" x14ac:dyDescent="0.25">
      <c r="C69" t="s">
        <v>139</v>
      </c>
      <c r="D69" t="s">
        <v>91</v>
      </c>
      <c r="E69" t="s">
        <v>77</v>
      </c>
      <c r="F69" s="21">
        <v>5035</v>
      </c>
      <c r="G69">
        <v>20</v>
      </c>
      <c r="H69" s="22">
        <f t="shared" si="0"/>
        <v>3.9721946375372392E-3</v>
      </c>
      <c r="I69" s="21">
        <v>3365</v>
      </c>
      <c r="J69" s="22">
        <f t="shared" si="1"/>
        <v>0.66832174776564046</v>
      </c>
      <c r="K69" s="21">
        <v>1620</v>
      </c>
      <c r="L69" s="22">
        <f t="shared" si="2"/>
        <v>0.32174776564051638</v>
      </c>
      <c r="M69">
        <v>35</v>
      </c>
      <c r="N69" s="22">
        <f t="shared" si="3"/>
        <v>6.9513406156901684E-3</v>
      </c>
    </row>
    <row r="70" spans="2:14" x14ac:dyDescent="0.25">
      <c r="C70" t="s">
        <v>140</v>
      </c>
      <c r="D70" t="s">
        <v>76</v>
      </c>
      <c r="E70" t="s">
        <v>77</v>
      </c>
      <c r="F70" s="21">
        <v>23245</v>
      </c>
      <c r="G70">
        <v>35</v>
      </c>
      <c r="H70" s="22">
        <f t="shared" si="0"/>
        <v>1.505700150570015E-3</v>
      </c>
      <c r="I70" s="21">
        <v>14485</v>
      </c>
      <c r="J70" s="22">
        <f t="shared" si="1"/>
        <v>0.62314476231447624</v>
      </c>
      <c r="K70" s="21">
        <v>8685</v>
      </c>
      <c r="L70" s="22">
        <f t="shared" si="2"/>
        <v>0.37362873736287372</v>
      </c>
      <c r="M70">
        <v>35</v>
      </c>
      <c r="N70" s="22">
        <f t="shared" si="3"/>
        <v>1.505700150570015E-3</v>
      </c>
    </row>
    <row r="71" spans="2:14" x14ac:dyDescent="0.25">
      <c r="C71" t="s">
        <v>141</v>
      </c>
      <c r="D71" t="s">
        <v>76</v>
      </c>
      <c r="E71" t="s">
        <v>77</v>
      </c>
      <c r="F71" s="21">
        <v>434650</v>
      </c>
      <c r="G71" s="21">
        <v>25285</v>
      </c>
      <c r="H71" s="22">
        <f t="shared" si="0"/>
        <v>5.8173242839065914E-2</v>
      </c>
      <c r="I71" s="21">
        <v>138215</v>
      </c>
      <c r="J71" s="22">
        <f t="shared" si="1"/>
        <v>0.31799148740365812</v>
      </c>
      <c r="K71" s="21">
        <v>262055</v>
      </c>
      <c r="L71" s="22">
        <f t="shared" si="2"/>
        <v>0.60291038766823879</v>
      </c>
      <c r="M71" s="21">
        <v>9100</v>
      </c>
      <c r="N71" s="22">
        <f t="shared" si="3"/>
        <v>2.0936385597607271E-2</v>
      </c>
    </row>
    <row r="72" spans="2:14" x14ac:dyDescent="0.25">
      <c r="C72" t="s">
        <v>142</v>
      </c>
      <c r="D72" t="s">
        <v>76</v>
      </c>
      <c r="E72" t="s">
        <v>77</v>
      </c>
      <c r="F72" s="21">
        <v>14370</v>
      </c>
      <c r="G72">
        <v>30</v>
      </c>
      <c r="H72" s="22">
        <f t="shared" ref="H72:H135" si="4">G72/$F72</f>
        <v>2.0876826722338203E-3</v>
      </c>
      <c r="I72" s="21">
        <v>9625</v>
      </c>
      <c r="J72" s="22">
        <f t="shared" ref="J72:J135" si="5">I72/$F72</f>
        <v>0.66979819067501745</v>
      </c>
      <c r="K72" s="21">
        <v>4695</v>
      </c>
      <c r="L72" s="22">
        <f t="shared" ref="L72:L135" si="6">K72/$F72</f>
        <v>0.3267223382045929</v>
      </c>
      <c r="M72">
        <v>20</v>
      </c>
      <c r="N72" s="22">
        <f t="shared" ref="N72:N135" si="7">M72/$F72</f>
        <v>1.3917884481558804E-3</v>
      </c>
    </row>
    <row r="73" spans="2:14" x14ac:dyDescent="0.25">
      <c r="C73" t="s">
        <v>143</v>
      </c>
      <c r="D73" t="s">
        <v>76</v>
      </c>
      <c r="E73" t="s">
        <v>77</v>
      </c>
      <c r="F73" s="21">
        <v>8860</v>
      </c>
      <c r="G73">
        <v>10</v>
      </c>
      <c r="H73" s="22">
        <f t="shared" si="4"/>
        <v>1.128668171557562E-3</v>
      </c>
      <c r="I73" s="21">
        <v>6160</v>
      </c>
      <c r="J73" s="22">
        <f t="shared" si="5"/>
        <v>0.69525959367945822</v>
      </c>
      <c r="K73" s="21">
        <v>2680</v>
      </c>
      <c r="L73" s="22">
        <f t="shared" si="6"/>
        <v>0.30248306997742663</v>
      </c>
      <c r="M73">
        <v>5</v>
      </c>
      <c r="N73" s="22">
        <f t="shared" si="7"/>
        <v>5.6433408577878099E-4</v>
      </c>
    </row>
    <row r="74" spans="2:14" x14ac:dyDescent="0.25">
      <c r="B74" t="s">
        <v>290</v>
      </c>
      <c r="C74" t="s">
        <v>144</v>
      </c>
      <c r="D74" t="s">
        <v>91</v>
      </c>
      <c r="E74" t="s">
        <v>77</v>
      </c>
      <c r="F74" s="21">
        <v>7155</v>
      </c>
      <c r="G74">
        <v>220</v>
      </c>
      <c r="H74" s="22">
        <f t="shared" si="4"/>
        <v>3.0747728860936407E-2</v>
      </c>
      <c r="I74" s="21">
        <v>2575</v>
      </c>
      <c r="J74" s="22">
        <f t="shared" si="5"/>
        <v>0.35988819007686934</v>
      </c>
      <c r="K74" s="21">
        <v>4320</v>
      </c>
      <c r="L74" s="22">
        <f t="shared" si="6"/>
        <v>0.60377358490566035</v>
      </c>
      <c r="M74">
        <v>40</v>
      </c>
      <c r="N74" s="22">
        <f t="shared" si="7"/>
        <v>5.5904961565338921E-3</v>
      </c>
    </row>
    <row r="75" spans="2:14" x14ac:dyDescent="0.25">
      <c r="B75" t="s">
        <v>290</v>
      </c>
      <c r="C75" t="s">
        <v>145</v>
      </c>
      <c r="D75" t="s">
        <v>91</v>
      </c>
      <c r="E75" t="s">
        <v>77</v>
      </c>
      <c r="F75" s="21">
        <v>5645</v>
      </c>
      <c r="G75">
        <v>90</v>
      </c>
      <c r="H75" s="22">
        <f t="shared" si="4"/>
        <v>1.5943312666076175E-2</v>
      </c>
      <c r="I75" s="21">
        <v>2700</v>
      </c>
      <c r="J75" s="22">
        <f t="shared" si="5"/>
        <v>0.47829937998228522</v>
      </c>
      <c r="K75" s="21">
        <v>2850</v>
      </c>
      <c r="L75" s="22">
        <f t="shared" si="6"/>
        <v>0.50487156775907882</v>
      </c>
      <c r="M75">
        <v>5</v>
      </c>
      <c r="N75" s="22">
        <f t="shared" si="7"/>
        <v>8.8573959255978745E-4</v>
      </c>
    </row>
    <row r="76" spans="2:14" x14ac:dyDescent="0.25">
      <c r="C76" t="s">
        <v>146</v>
      </c>
      <c r="D76" t="s">
        <v>91</v>
      </c>
      <c r="E76" t="s">
        <v>77</v>
      </c>
      <c r="F76" s="21">
        <v>12075</v>
      </c>
      <c r="G76">
        <v>115</v>
      </c>
      <c r="H76" s="22">
        <f t="shared" si="4"/>
        <v>9.5238095238095247E-3</v>
      </c>
      <c r="I76" s="21">
        <v>8910</v>
      </c>
      <c r="J76" s="22">
        <f t="shared" si="5"/>
        <v>0.73788819875776401</v>
      </c>
      <c r="K76" s="21">
        <v>3050</v>
      </c>
      <c r="L76" s="22">
        <f t="shared" si="6"/>
        <v>0.2525879917184265</v>
      </c>
      <c r="M76">
        <v>0</v>
      </c>
      <c r="N76" s="22">
        <f t="shared" si="7"/>
        <v>0</v>
      </c>
    </row>
    <row r="77" spans="2:14" x14ac:dyDescent="0.25">
      <c r="C77" t="s">
        <v>147</v>
      </c>
      <c r="D77" t="s">
        <v>76</v>
      </c>
      <c r="E77" t="s">
        <v>77</v>
      </c>
      <c r="F77" s="21">
        <v>147765</v>
      </c>
      <c r="G77">
        <v>310</v>
      </c>
      <c r="H77" s="22">
        <f t="shared" si="4"/>
        <v>2.0979257604980882E-3</v>
      </c>
      <c r="I77" s="21">
        <v>90745</v>
      </c>
      <c r="J77" s="22">
        <f t="shared" si="5"/>
        <v>0.61411701011741615</v>
      </c>
      <c r="K77" s="21">
        <v>56535</v>
      </c>
      <c r="L77" s="22">
        <f t="shared" si="6"/>
        <v>0.38260075119277231</v>
      </c>
      <c r="M77">
        <v>180</v>
      </c>
      <c r="N77" s="22">
        <f t="shared" si="7"/>
        <v>1.218150441579535E-3</v>
      </c>
    </row>
    <row r="78" spans="2:14" x14ac:dyDescent="0.25">
      <c r="B78" t="s">
        <v>290</v>
      </c>
      <c r="C78" t="s">
        <v>148</v>
      </c>
      <c r="D78" t="s">
        <v>76</v>
      </c>
      <c r="E78" t="s">
        <v>77</v>
      </c>
      <c r="F78" s="21">
        <v>11205</v>
      </c>
      <c r="G78" s="21">
        <v>1245</v>
      </c>
      <c r="H78" s="22">
        <f t="shared" si="4"/>
        <v>0.1111111111111111</v>
      </c>
      <c r="I78" s="21">
        <v>2275</v>
      </c>
      <c r="J78" s="22">
        <f t="shared" si="5"/>
        <v>0.20303435966086569</v>
      </c>
      <c r="K78" s="21">
        <v>7610</v>
      </c>
      <c r="L78" s="22">
        <f t="shared" si="6"/>
        <v>0.67916108879964299</v>
      </c>
      <c r="M78">
        <v>70</v>
      </c>
      <c r="N78" s="22">
        <f t="shared" si="7"/>
        <v>6.2472110664881751E-3</v>
      </c>
    </row>
    <row r="79" spans="2:14" x14ac:dyDescent="0.25">
      <c r="B79" t="s">
        <v>292</v>
      </c>
      <c r="C79" t="s">
        <v>149</v>
      </c>
      <c r="D79" t="s">
        <v>76</v>
      </c>
      <c r="E79" t="s">
        <v>77</v>
      </c>
      <c r="F79" s="21">
        <v>251825</v>
      </c>
      <c r="G79" s="21">
        <v>8630</v>
      </c>
      <c r="H79" s="22">
        <f t="shared" si="4"/>
        <v>3.4269830239253452E-2</v>
      </c>
      <c r="I79" s="21">
        <v>108890</v>
      </c>
      <c r="J79" s="22">
        <f t="shared" si="5"/>
        <v>0.43240345478010522</v>
      </c>
      <c r="K79" s="21">
        <v>131555</v>
      </c>
      <c r="L79" s="22">
        <f t="shared" si="6"/>
        <v>0.52240643303881662</v>
      </c>
      <c r="M79" s="21">
        <v>2750</v>
      </c>
      <c r="N79" s="22">
        <f t="shared" si="7"/>
        <v>1.0920281941824679E-2</v>
      </c>
    </row>
    <row r="80" spans="2:14" x14ac:dyDescent="0.25">
      <c r="C80" t="s">
        <v>150</v>
      </c>
      <c r="D80" t="s">
        <v>76</v>
      </c>
      <c r="E80" t="s">
        <v>77</v>
      </c>
      <c r="F80" s="21">
        <v>9505</v>
      </c>
      <c r="G80">
        <v>205</v>
      </c>
      <c r="H80" s="22">
        <f t="shared" si="4"/>
        <v>2.1567596002104155E-2</v>
      </c>
      <c r="I80" s="21">
        <v>2605</v>
      </c>
      <c r="J80" s="22">
        <f t="shared" si="5"/>
        <v>0.27406628090478696</v>
      </c>
      <c r="K80" s="21">
        <v>6665</v>
      </c>
      <c r="L80" s="22">
        <f t="shared" si="6"/>
        <v>0.70120988953182539</v>
      </c>
      <c r="M80">
        <v>25</v>
      </c>
      <c r="N80" s="22">
        <f t="shared" si="7"/>
        <v>2.6301946344029457E-3</v>
      </c>
    </row>
    <row r="81" spans="2:14" x14ac:dyDescent="0.25">
      <c r="C81" t="s">
        <v>151</v>
      </c>
      <c r="D81" t="s">
        <v>76</v>
      </c>
      <c r="E81" t="s">
        <v>77</v>
      </c>
      <c r="F81" s="21">
        <v>7020</v>
      </c>
      <c r="G81">
        <v>15</v>
      </c>
      <c r="H81" s="22">
        <f t="shared" si="4"/>
        <v>2.136752136752137E-3</v>
      </c>
      <c r="I81" s="21">
        <v>5720</v>
      </c>
      <c r="J81" s="22">
        <f t="shared" si="5"/>
        <v>0.81481481481481477</v>
      </c>
      <c r="K81" s="21">
        <v>1250</v>
      </c>
      <c r="L81" s="22">
        <f t="shared" si="6"/>
        <v>0.17806267806267806</v>
      </c>
      <c r="M81">
        <v>35</v>
      </c>
      <c r="N81" s="22">
        <f t="shared" si="7"/>
        <v>4.9857549857549857E-3</v>
      </c>
    </row>
    <row r="82" spans="2:14" x14ac:dyDescent="0.25">
      <c r="C82" t="s">
        <v>152</v>
      </c>
      <c r="D82" t="s">
        <v>76</v>
      </c>
      <c r="E82" t="s">
        <v>77</v>
      </c>
      <c r="F82" s="21">
        <v>27870</v>
      </c>
      <c r="G82">
        <v>480</v>
      </c>
      <c r="H82" s="22">
        <f t="shared" si="4"/>
        <v>1.7222820236813777E-2</v>
      </c>
      <c r="I82" s="21">
        <v>14670</v>
      </c>
      <c r="J82" s="22">
        <f t="shared" si="5"/>
        <v>0.52637244348762113</v>
      </c>
      <c r="K82" s="21">
        <v>12705</v>
      </c>
      <c r="L82" s="22">
        <f t="shared" si="6"/>
        <v>0.45586652314316467</v>
      </c>
      <c r="M82">
        <v>10</v>
      </c>
      <c r="N82" s="22">
        <f t="shared" si="7"/>
        <v>3.588087549336204E-4</v>
      </c>
    </row>
    <row r="83" spans="2:14" x14ac:dyDescent="0.25">
      <c r="B83" t="s">
        <v>292</v>
      </c>
      <c r="C83" t="s">
        <v>153</v>
      </c>
      <c r="D83" t="s">
        <v>76</v>
      </c>
      <c r="E83" t="s">
        <v>77</v>
      </c>
      <c r="F83" s="21">
        <v>11195</v>
      </c>
      <c r="G83">
        <v>30</v>
      </c>
      <c r="H83" s="22">
        <f t="shared" si="4"/>
        <v>2.6797677534613666E-3</v>
      </c>
      <c r="I83" s="21">
        <v>7095</v>
      </c>
      <c r="J83" s="22">
        <f t="shared" si="5"/>
        <v>0.63376507369361323</v>
      </c>
      <c r="K83" s="21">
        <v>4010</v>
      </c>
      <c r="L83" s="22">
        <f t="shared" si="6"/>
        <v>0.35819562304600266</v>
      </c>
      <c r="M83">
        <v>55</v>
      </c>
      <c r="N83" s="22">
        <f t="shared" si="7"/>
        <v>4.9129075480125054E-3</v>
      </c>
    </row>
    <row r="84" spans="2:14" x14ac:dyDescent="0.25">
      <c r="C84" t="s">
        <v>154</v>
      </c>
      <c r="D84" t="s">
        <v>76</v>
      </c>
      <c r="E84" t="s">
        <v>77</v>
      </c>
      <c r="F84" s="21">
        <v>50655</v>
      </c>
      <c r="G84">
        <v>290</v>
      </c>
      <c r="H84" s="22">
        <f t="shared" si="4"/>
        <v>5.7250024676734771E-3</v>
      </c>
      <c r="I84" s="21">
        <v>27165</v>
      </c>
      <c r="J84" s="22">
        <f t="shared" si="5"/>
        <v>0.5362748001184483</v>
      </c>
      <c r="K84" s="21">
        <v>23105</v>
      </c>
      <c r="L84" s="22">
        <f t="shared" si="6"/>
        <v>0.45612476557101966</v>
      </c>
      <c r="M84">
        <v>100</v>
      </c>
      <c r="N84" s="22">
        <f t="shared" si="7"/>
        <v>1.9741387819563715E-3</v>
      </c>
    </row>
    <row r="85" spans="2:14" x14ac:dyDescent="0.25">
      <c r="C85" t="s">
        <v>155</v>
      </c>
      <c r="D85" t="s">
        <v>76</v>
      </c>
      <c r="E85" t="s">
        <v>77</v>
      </c>
      <c r="F85" s="21">
        <v>13885</v>
      </c>
      <c r="G85">
        <v>5</v>
      </c>
      <c r="H85" s="22">
        <f t="shared" si="4"/>
        <v>3.6010082823190496E-4</v>
      </c>
      <c r="I85" s="21">
        <v>11080</v>
      </c>
      <c r="J85" s="22">
        <f t="shared" si="5"/>
        <v>0.79798343536190131</v>
      </c>
      <c r="K85" s="21">
        <v>2785</v>
      </c>
      <c r="L85" s="22">
        <f t="shared" si="6"/>
        <v>0.20057616132517106</v>
      </c>
      <c r="M85">
        <v>10</v>
      </c>
      <c r="N85" s="22">
        <f t="shared" si="7"/>
        <v>7.2020165646380992E-4</v>
      </c>
    </row>
    <row r="86" spans="2:14" x14ac:dyDescent="0.25">
      <c r="C86" t="s">
        <v>156</v>
      </c>
      <c r="D86" t="s">
        <v>91</v>
      </c>
      <c r="E86" t="s">
        <v>77</v>
      </c>
      <c r="F86" s="21">
        <v>5935</v>
      </c>
      <c r="G86">
        <v>30</v>
      </c>
      <c r="H86" s="22">
        <f t="shared" si="4"/>
        <v>5.054759898904802E-3</v>
      </c>
      <c r="I86" s="21">
        <v>3030</v>
      </c>
      <c r="J86" s="22">
        <f t="shared" si="5"/>
        <v>0.51053074978938495</v>
      </c>
      <c r="K86" s="21">
        <v>2865</v>
      </c>
      <c r="L86" s="22">
        <f t="shared" si="6"/>
        <v>0.48272957034540859</v>
      </c>
      <c r="M86">
        <v>10</v>
      </c>
      <c r="N86" s="22">
        <f t="shared" si="7"/>
        <v>1.6849199663016006E-3</v>
      </c>
    </row>
    <row r="87" spans="2:14" x14ac:dyDescent="0.25">
      <c r="B87" t="s">
        <v>290</v>
      </c>
      <c r="C87" t="s">
        <v>157</v>
      </c>
      <c r="D87" t="s">
        <v>76</v>
      </c>
      <c r="E87" t="s">
        <v>77</v>
      </c>
      <c r="F87" s="21">
        <v>14630</v>
      </c>
      <c r="G87">
        <v>420</v>
      </c>
      <c r="H87" s="22">
        <f t="shared" si="4"/>
        <v>2.8708133971291867E-2</v>
      </c>
      <c r="I87" s="21">
        <v>6230</v>
      </c>
      <c r="J87" s="22">
        <f t="shared" si="5"/>
        <v>0.42583732057416268</v>
      </c>
      <c r="K87" s="21">
        <v>7920</v>
      </c>
      <c r="L87" s="22">
        <f t="shared" si="6"/>
        <v>0.54135338345864659</v>
      </c>
      <c r="M87">
        <v>55</v>
      </c>
      <c r="N87" s="22">
        <f t="shared" si="7"/>
        <v>3.7593984962406013E-3</v>
      </c>
    </row>
    <row r="88" spans="2:14" x14ac:dyDescent="0.25">
      <c r="C88" t="s">
        <v>158</v>
      </c>
      <c r="D88" t="s">
        <v>76</v>
      </c>
      <c r="E88" t="s">
        <v>77</v>
      </c>
      <c r="F88" s="21">
        <v>61040</v>
      </c>
      <c r="G88">
        <v>520</v>
      </c>
      <c r="H88" s="22">
        <f t="shared" si="4"/>
        <v>8.5190039318479693E-3</v>
      </c>
      <c r="I88" s="21">
        <v>32105</v>
      </c>
      <c r="J88" s="22">
        <f t="shared" si="5"/>
        <v>0.52596657929226731</v>
      </c>
      <c r="K88" s="21">
        <v>28240</v>
      </c>
      <c r="L88" s="22">
        <f t="shared" si="6"/>
        <v>0.46264744429882043</v>
      </c>
      <c r="M88">
        <v>175</v>
      </c>
      <c r="N88" s="22">
        <f t="shared" si="7"/>
        <v>2.8669724770642203E-3</v>
      </c>
    </row>
    <row r="89" spans="2:14" x14ac:dyDescent="0.25">
      <c r="C89" t="s">
        <v>159</v>
      </c>
      <c r="D89" t="s">
        <v>76</v>
      </c>
      <c r="E89" t="s">
        <v>77</v>
      </c>
      <c r="F89" s="21">
        <v>6095</v>
      </c>
      <c r="G89">
        <v>5</v>
      </c>
      <c r="H89" s="22">
        <f t="shared" si="4"/>
        <v>8.2034454470877774E-4</v>
      </c>
      <c r="I89" s="21">
        <v>5080</v>
      </c>
      <c r="J89" s="22">
        <f t="shared" si="5"/>
        <v>0.83347005742411817</v>
      </c>
      <c r="K89" s="21">
        <v>1010</v>
      </c>
      <c r="L89" s="22">
        <f t="shared" si="6"/>
        <v>0.16570959803117311</v>
      </c>
      <c r="M89">
        <v>0</v>
      </c>
      <c r="N89" s="22">
        <f t="shared" si="7"/>
        <v>0</v>
      </c>
    </row>
    <row r="90" spans="2:14" x14ac:dyDescent="0.25">
      <c r="C90" t="s">
        <v>160</v>
      </c>
      <c r="D90" t="s">
        <v>76</v>
      </c>
      <c r="E90" t="s">
        <v>77</v>
      </c>
      <c r="F90" s="21">
        <v>13970</v>
      </c>
      <c r="G90">
        <v>10</v>
      </c>
      <c r="H90" s="22">
        <f t="shared" si="4"/>
        <v>7.158196134574087E-4</v>
      </c>
      <c r="I90" s="21">
        <v>11055</v>
      </c>
      <c r="J90" s="22">
        <f t="shared" si="5"/>
        <v>0.79133858267716539</v>
      </c>
      <c r="K90" s="21">
        <v>2900</v>
      </c>
      <c r="L90" s="22">
        <f t="shared" si="6"/>
        <v>0.20758768790264853</v>
      </c>
      <c r="M90">
        <v>5</v>
      </c>
      <c r="N90" s="22">
        <f t="shared" si="7"/>
        <v>3.5790980672870435E-4</v>
      </c>
    </row>
    <row r="91" spans="2:14" x14ac:dyDescent="0.25">
      <c r="C91" t="s">
        <v>161</v>
      </c>
      <c r="D91" t="s">
        <v>76</v>
      </c>
      <c r="E91" t="s">
        <v>77</v>
      </c>
      <c r="F91" s="21">
        <v>10765</v>
      </c>
      <c r="G91">
        <v>30</v>
      </c>
      <c r="H91" s="22">
        <f t="shared" si="4"/>
        <v>2.7868091035764052E-3</v>
      </c>
      <c r="I91" s="21">
        <v>8525</v>
      </c>
      <c r="J91" s="22">
        <f t="shared" si="5"/>
        <v>0.79191825359962842</v>
      </c>
      <c r="K91" s="21">
        <v>2205</v>
      </c>
      <c r="L91" s="22">
        <f t="shared" si="6"/>
        <v>0.20483046911286576</v>
      </c>
      <c r="M91">
        <v>15</v>
      </c>
      <c r="N91" s="22">
        <f t="shared" si="7"/>
        <v>1.3934045517882026E-3</v>
      </c>
    </row>
    <row r="92" spans="2:14" x14ac:dyDescent="0.25">
      <c r="C92" t="s">
        <v>162</v>
      </c>
      <c r="D92" t="s">
        <v>76</v>
      </c>
      <c r="E92" t="s">
        <v>77</v>
      </c>
      <c r="F92" s="21">
        <v>1741260</v>
      </c>
      <c r="G92" s="21">
        <v>207690</v>
      </c>
      <c r="H92" s="22">
        <f t="shared" si="4"/>
        <v>0.11927569690913477</v>
      </c>
      <c r="I92" s="21">
        <v>473490</v>
      </c>
      <c r="J92" s="22">
        <f t="shared" si="5"/>
        <v>0.27192377933220774</v>
      </c>
      <c r="K92" s="21">
        <v>1018100</v>
      </c>
      <c r="L92" s="22">
        <f t="shared" si="6"/>
        <v>0.58469154520289901</v>
      </c>
      <c r="M92" s="21">
        <v>41975</v>
      </c>
      <c r="N92" s="22">
        <f t="shared" si="7"/>
        <v>2.4106107071890471E-2</v>
      </c>
    </row>
    <row r="93" spans="2:14" x14ac:dyDescent="0.25">
      <c r="C93" t="s">
        <v>163</v>
      </c>
      <c r="D93" t="s">
        <v>76</v>
      </c>
      <c r="E93" t="s">
        <v>77</v>
      </c>
      <c r="F93" s="21">
        <v>5110</v>
      </c>
      <c r="G93" s="21">
        <v>1050</v>
      </c>
      <c r="H93" s="22">
        <f t="shared" si="4"/>
        <v>0.20547945205479451</v>
      </c>
      <c r="I93">
        <v>105</v>
      </c>
      <c r="J93" s="22">
        <f t="shared" si="5"/>
        <v>2.0547945205479451E-2</v>
      </c>
      <c r="K93" s="21">
        <v>3925</v>
      </c>
      <c r="L93" s="22">
        <f t="shared" si="6"/>
        <v>0.76810176125244622</v>
      </c>
      <c r="M93">
        <v>25</v>
      </c>
      <c r="N93" s="22">
        <f t="shared" si="7"/>
        <v>4.8923679060665359E-3</v>
      </c>
    </row>
    <row r="94" spans="2:14" x14ac:dyDescent="0.25">
      <c r="C94" t="s">
        <v>164</v>
      </c>
      <c r="D94" t="s">
        <v>76</v>
      </c>
      <c r="E94" t="s">
        <v>77</v>
      </c>
      <c r="F94" s="21">
        <v>20695</v>
      </c>
      <c r="G94" s="21">
        <v>2150</v>
      </c>
      <c r="H94" s="22">
        <f t="shared" si="4"/>
        <v>0.10388982846098091</v>
      </c>
      <c r="I94" s="21">
        <v>2070</v>
      </c>
      <c r="J94" s="22">
        <f t="shared" si="5"/>
        <v>0.10002416042522348</v>
      </c>
      <c r="K94" s="21">
        <v>16120</v>
      </c>
      <c r="L94" s="22">
        <f t="shared" si="6"/>
        <v>0.77893210920512201</v>
      </c>
      <c r="M94">
        <v>350</v>
      </c>
      <c r="N94" s="22">
        <f t="shared" si="7"/>
        <v>1.6912297656438754E-2</v>
      </c>
    </row>
    <row r="95" spans="2:14" x14ac:dyDescent="0.25">
      <c r="C95" t="s">
        <v>165</v>
      </c>
      <c r="D95" t="s">
        <v>76</v>
      </c>
      <c r="E95" t="s">
        <v>77</v>
      </c>
      <c r="F95" s="21">
        <v>18605</v>
      </c>
      <c r="G95">
        <v>145</v>
      </c>
      <c r="H95" s="22">
        <f t="shared" si="4"/>
        <v>7.7936038699274388E-3</v>
      </c>
      <c r="I95" s="21">
        <v>7600</v>
      </c>
      <c r="J95" s="22">
        <f t="shared" si="5"/>
        <v>0.40849234076861057</v>
      </c>
      <c r="K95" s="21">
        <v>10830</v>
      </c>
      <c r="L95" s="22">
        <f t="shared" si="6"/>
        <v>0.58210158559527014</v>
      </c>
      <c r="M95">
        <v>35</v>
      </c>
      <c r="N95" s="22">
        <f t="shared" si="7"/>
        <v>1.8812147272238647E-3</v>
      </c>
    </row>
    <row r="96" spans="2:14" x14ac:dyDescent="0.25">
      <c r="C96" t="s">
        <v>166</v>
      </c>
      <c r="D96" t="s">
        <v>76</v>
      </c>
      <c r="E96" t="s">
        <v>77</v>
      </c>
      <c r="F96" s="21">
        <v>10910</v>
      </c>
      <c r="G96">
        <v>220</v>
      </c>
      <c r="H96" s="22">
        <f t="shared" si="4"/>
        <v>2.0164986251145739E-2</v>
      </c>
      <c r="I96" s="21">
        <v>4705</v>
      </c>
      <c r="J96" s="22">
        <f t="shared" si="5"/>
        <v>0.43125572868927592</v>
      </c>
      <c r="K96" s="21">
        <v>5975</v>
      </c>
      <c r="L96" s="22">
        <f t="shared" si="6"/>
        <v>0.54766269477543539</v>
      </c>
      <c r="M96">
        <v>15</v>
      </c>
      <c r="N96" s="22">
        <f t="shared" si="7"/>
        <v>1.3748854262144821E-3</v>
      </c>
    </row>
    <row r="97" spans="2:14" x14ac:dyDescent="0.25">
      <c r="C97" t="s">
        <v>167</v>
      </c>
      <c r="D97" t="s">
        <v>76</v>
      </c>
      <c r="E97" t="s">
        <v>77</v>
      </c>
      <c r="F97" s="21">
        <v>8080</v>
      </c>
      <c r="G97">
        <v>10</v>
      </c>
      <c r="H97" s="22">
        <f t="shared" si="4"/>
        <v>1.2376237623762376E-3</v>
      </c>
      <c r="I97" s="21">
        <v>5920</v>
      </c>
      <c r="J97" s="22">
        <f t="shared" si="5"/>
        <v>0.73267326732673266</v>
      </c>
      <c r="K97" s="21">
        <v>2135</v>
      </c>
      <c r="L97" s="22">
        <f t="shared" si="6"/>
        <v>0.26423267326732675</v>
      </c>
      <c r="M97">
        <v>15</v>
      </c>
      <c r="N97" s="22">
        <f t="shared" si="7"/>
        <v>1.8564356435643563E-3</v>
      </c>
    </row>
    <row r="98" spans="2:14" x14ac:dyDescent="0.25">
      <c r="B98" t="s">
        <v>290</v>
      </c>
      <c r="C98" t="s">
        <v>168</v>
      </c>
      <c r="D98" t="s">
        <v>76</v>
      </c>
      <c r="E98" t="s">
        <v>77</v>
      </c>
      <c r="F98" s="21">
        <v>11415</v>
      </c>
      <c r="G98">
        <v>980</v>
      </c>
      <c r="H98" s="22">
        <f t="shared" si="4"/>
        <v>8.5851949189662727E-2</v>
      </c>
      <c r="I98" s="21">
        <v>1885</v>
      </c>
      <c r="J98" s="22">
        <f t="shared" si="5"/>
        <v>0.1651335961454227</v>
      </c>
      <c r="K98" s="21">
        <v>8475</v>
      </c>
      <c r="L98" s="22">
        <f t="shared" si="6"/>
        <v>0.74244415243101181</v>
      </c>
      <c r="M98">
        <v>75</v>
      </c>
      <c r="N98" s="22">
        <f t="shared" si="7"/>
        <v>6.5703022339027592E-3</v>
      </c>
    </row>
    <row r="99" spans="2:14" x14ac:dyDescent="0.25">
      <c r="C99" t="s">
        <v>169</v>
      </c>
      <c r="D99" t="s">
        <v>76</v>
      </c>
      <c r="E99" t="s">
        <v>77</v>
      </c>
      <c r="F99" s="21">
        <v>9460</v>
      </c>
      <c r="G99">
        <v>10</v>
      </c>
      <c r="H99" s="22">
        <f t="shared" si="4"/>
        <v>1.0570824524312897E-3</v>
      </c>
      <c r="I99" s="21">
        <v>6665</v>
      </c>
      <c r="J99" s="22">
        <f t="shared" si="5"/>
        <v>0.70454545454545459</v>
      </c>
      <c r="K99" s="21">
        <v>2785</v>
      </c>
      <c r="L99" s="22">
        <f t="shared" si="6"/>
        <v>0.29439746300211417</v>
      </c>
      <c r="M99">
        <v>5</v>
      </c>
      <c r="N99" s="22">
        <f t="shared" si="7"/>
        <v>5.2854122621564484E-4</v>
      </c>
    </row>
    <row r="100" spans="2:14" x14ac:dyDescent="0.25">
      <c r="C100" t="s">
        <v>170</v>
      </c>
      <c r="D100" t="s">
        <v>171</v>
      </c>
      <c r="E100" t="s">
        <v>77</v>
      </c>
      <c r="F100" s="21">
        <v>6110</v>
      </c>
      <c r="G100">
        <v>10</v>
      </c>
      <c r="H100" s="22">
        <f t="shared" si="4"/>
        <v>1.6366612111292963E-3</v>
      </c>
      <c r="I100" s="21">
        <v>4555</v>
      </c>
      <c r="J100" s="22">
        <f t="shared" si="5"/>
        <v>0.74549918166939444</v>
      </c>
      <c r="K100" s="21">
        <v>1550</v>
      </c>
      <c r="L100" s="22">
        <f t="shared" si="6"/>
        <v>0.25368248772504093</v>
      </c>
      <c r="M100">
        <v>0</v>
      </c>
      <c r="N100" s="22">
        <f t="shared" si="7"/>
        <v>0</v>
      </c>
    </row>
    <row r="101" spans="2:14" x14ac:dyDescent="0.25">
      <c r="C101" t="s">
        <v>172</v>
      </c>
      <c r="D101" t="s">
        <v>173</v>
      </c>
      <c r="E101" t="s">
        <v>77</v>
      </c>
      <c r="F101" s="21">
        <v>5005</v>
      </c>
      <c r="G101">
        <v>50</v>
      </c>
      <c r="H101" s="22">
        <f t="shared" si="4"/>
        <v>9.99000999000999E-3</v>
      </c>
      <c r="I101" s="21">
        <v>2030</v>
      </c>
      <c r="J101" s="22">
        <f t="shared" si="5"/>
        <v>0.40559440559440557</v>
      </c>
      <c r="K101" s="21">
        <v>2925</v>
      </c>
      <c r="L101" s="22">
        <f t="shared" si="6"/>
        <v>0.58441558441558439</v>
      </c>
      <c r="M101">
        <v>0</v>
      </c>
      <c r="N101" s="22">
        <f t="shared" si="7"/>
        <v>0</v>
      </c>
    </row>
    <row r="102" spans="2:14" x14ac:dyDescent="0.25">
      <c r="B102" t="s">
        <v>291</v>
      </c>
      <c r="C102" t="s">
        <v>174</v>
      </c>
      <c r="D102" t="s">
        <v>76</v>
      </c>
      <c r="E102" t="s">
        <v>77</v>
      </c>
      <c r="F102" s="21">
        <v>8475</v>
      </c>
      <c r="G102">
        <v>75</v>
      </c>
      <c r="H102" s="22">
        <f t="shared" si="4"/>
        <v>8.8495575221238937E-3</v>
      </c>
      <c r="I102" s="21">
        <v>3680</v>
      </c>
      <c r="J102" s="22">
        <f t="shared" si="5"/>
        <v>0.43421828908554572</v>
      </c>
      <c r="K102" s="21">
        <v>4720</v>
      </c>
      <c r="L102" s="22">
        <f t="shared" si="6"/>
        <v>0.55693215339233038</v>
      </c>
      <c r="M102">
        <v>5</v>
      </c>
      <c r="N102" s="22">
        <f t="shared" si="7"/>
        <v>5.8997050147492625E-4</v>
      </c>
    </row>
    <row r="103" spans="2:14" x14ac:dyDescent="0.25">
      <c r="B103" t="s">
        <v>290</v>
      </c>
      <c r="C103" t="s">
        <v>175</v>
      </c>
      <c r="D103" t="s">
        <v>76</v>
      </c>
      <c r="E103" t="s">
        <v>77</v>
      </c>
      <c r="F103" s="21">
        <v>14710</v>
      </c>
      <c r="G103" s="21">
        <v>2090</v>
      </c>
      <c r="H103" s="22">
        <f t="shared" si="4"/>
        <v>0.14208021753908906</v>
      </c>
      <c r="I103" s="21">
        <v>2125</v>
      </c>
      <c r="J103" s="22">
        <f t="shared" si="5"/>
        <v>0.14445955132562882</v>
      </c>
      <c r="K103" s="21">
        <v>10385</v>
      </c>
      <c r="L103" s="22">
        <f t="shared" si="6"/>
        <v>0.70598232494901425</v>
      </c>
      <c r="M103">
        <v>110</v>
      </c>
      <c r="N103" s="22">
        <f t="shared" si="7"/>
        <v>7.4779061862678452E-3</v>
      </c>
    </row>
    <row r="104" spans="2:14" x14ac:dyDescent="0.25">
      <c r="C104" t="s">
        <v>176</v>
      </c>
      <c r="D104" t="s">
        <v>76</v>
      </c>
      <c r="E104" t="s">
        <v>77</v>
      </c>
      <c r="F104" s="21">
        <v>6325</v>
      </c>
      <c r="G104">
        <v>40</v>
      </c>
      <c r="H104" s="22">
        <f t="shared" si="4"/>
        <v>6.3241106719367588E-3</v>
      </c>
      <c r="I104" s="21">
        <v>4865</v>
      </c>
      <c r="J104" s="22">
        <f t="shared" si="5"/>
        <v>0.7691699604743083</v>
      </c>
      <c r="K104" s="21">
        <v>1340</v>
      </c>
      <c r="L104" s="22">
        <f t="shared" si="6"/>
        <v>0.21185770750988142</v>
      </c>
      <c r="M104">
        <v>85</v>
      </c>
      <c r="N104" s="22">
        <f t="shared" si="7"/>
        <v>1.3438735177865613E-2</v>
      </c>
    </row>
    <row r="105" spans="2:14" x14ac:dyDescent="0.25">
      <c r="C105" t="s">
        <v>177</v>
      </c>
      <c r="D105" t="s">
        <v>91</v>
      </c>
      <c r="E105" t="s">
        <v>77</v>
      </c>
      <c r="F105" s="21">
        <v>6280</v>
      </c>
      <c r="G105">
        <v>50</v>
      </c>
      <c r="H105" s="22">
        <f t="shared" si="4"/>
        <v>7.9617834394904458E-3</v>
      </c>
      <c r="I105" s="21">
        <v>3550</v>
      </c>
      <c r="J105" s="22">
        <f t="shared" si="5"/>
        <v>0.5652866242038217</v>
      </c>
      <c r="K105" s="21">
        <v>2675</v>
      </c>
      <c r="L105" s="22">
        <f t="shared" si="6"/>
        <v>0.42595541401273884</v>
      </c>
      <c r="M105">
        <v>5</v>
      </c>
      <c r="N105" s="22">
        <f t="shared" si="7"/>
        <v>7.9617834394904463E-4</v>
      </c>
    </row>
    <row r="106" spans="2:14" x14ac:dyDescent="0.25">
      <c r="C106" t="s">
        <v>178</v>
      </c>
      <c r="D106" t="s">
        <v>76</v>
      </c>
      <c r="E106" t="s">
        <v>77</v>
      </c>
      <c r="F106" s="21">
        <v>33005</v>
      </c>
      <c r="G106" s="21">
        <v>8550</v>
      </c>
      <c r="H106" s="22">
        <f t="shared" si="4"/>
        <v>0.25905165883956977</v>
      </c>
      <c r="I106" s="21">
        <v>1105</v>
      </c>
      <c r="J106" s="22">
        <f t="shared" si="5"/>
        <v>3.3479775791546734E-2</v>
      </c>
      <c r="K106" s="21">
        <v>22810</v>
      </c>
      <c r="L106" s="22">
        <f t="shared" si="6"/>
        <v>0.69110740796848957</v>
      </c>
      <c r="M106">
        <v>540</v>
      </c>
      <c r="N106" s="22">
        <f t="shared" si="7"/>
        <v>1.6361157400393879E-2</v>
      </c>
    </row>
    <row r="107" spans="2:14" x14ac:dyDescent="0.25">
      <c r="C107" t="s">
        <v>179</v>
      </c>
      <c r="D107" t="s">
        <v>91</v>
      </c>
      <c r="E107" t="s">
        <v>77</v>
      </c>
      <c r="F107" s="21">
        <v>6135</v>
      </c>
      <c r="G107" s="21">
        <v>1440</v>
      </c>
      <c r="H107" s="22">
        <f t="shared" si="4"/>
        <v>0.23471882640586797</v>
      </c>
      <c r="I107">
        <v>695</v>
      </c>
      <c r="J107" s="22">
        <f t="shared" si="5"/>
        <v>0.11328443357783211</v>
      </c>
      <c r="K107" s="21">
        <v>3995</v>
      </c>
      <c r="L107" s="22">
        <f t="shared" si="6"/>
        <v>0.65118174409127949</v>
      </c>
      <c r="M107">
        <v>5</v>
      </c>
      <c r="N107" s="22">
        <f t="shared" si="7"/>
        <v>8.1499592502037486E-4</v>
      </c>
    </row>
    <row r="108" spans="2:14" x14ac:dyDescent="0.25">
      <c r="C108" t="s">
        <v>180</v>
      </c>
      <c r="D108" t="s">
        <v>76</v>
      </c>
      <c r="E108" t="s">
        <v>77</v>
      </c>
      <c r="F108" s="21">
        <v>9920</v>
      </c>
      <c r="G108">
        <v>15</v>
      </c>
      <c r="H108" s="22">
        <f t="shared" si="4"/>
        <v>1.5120967741935483E-3</v>
      </c>
      <c r="I108" s="21">
        <v>6815</v>
      </c>
      <c r="J108" s="22">
        <f t="shared" si="5"/>
        <v>0.6869959677419355</v>
      </c>
      <c r="K108" s="21">
        <v>3065</v>
      </c>
      <c r="L108" s="22">
        <f t="shared" si="6"/>
        <v>0.30897177419354838</v>
      </c>
      <c r="M108">
        <v>20</v>
      </c>
      <c r="N108" s="22">
        <f t="shared" si="7"/>
        <v>2.0161290322580645E-3</v>
      </c>
    </row>
    <row r="109" spans="2:14" x14ac:dyDescent="0.25">
      <c r="C109" t="s">
        <v>181</v>
      </c>
      <c r="D109" t="s">
        <v>76</v>
      </c>
      <c r="E109" t="s">
        <v>77</v>
      </c>
      <c r="F109" s="21">
        <v>6315</v>
      </c>
      <c r="G109">
        <v>15</v>
      </c>
      <c r="H109" s="22">
        <f t="shared" si="4"/>
        <v>2.3752969121140144E-3</v>
      </c>
      <c r="I109" s="21">
        <v>4855</v>
      </c>
      <c r="J109" s="22">
        <f t="shared" si="5"/>
        <v>0.76880443388756925</v>
      </c>
      <c r="K109" s="21">
        <v>1450</v>
      </c>
      <c r="L109" s="22">
        <f t="shared" si="6"/>
        <v>0.22961203483768805</v>
      </c>
      <c r="M109">
        <v>0</v>
      </c>
      <c r="N109" s="22">
        <f t="shared" si="7"/>
        <v>0</v>
      </c>
    </row>
    <row r="110" spans="2:14" x14ac:dyDescent="0.25">
      <c r="C110" t="s">
        <v>182</v>
      </c>
      <c r="D110" t="s">
        <v>76</v>
      </c>
      <c r="E110" t="s">
        <v>77</v>
      </c>
      <c r="F110" s="21">
        <v>13635</v>
      </c>
      <c r="G110">
        <v>45</v>
      </c>
      <c r="H110" s="22">
        <f t="shared" si="4"/>
        <v>3.3003300330033004E-3</v>
      </c>
      <c r="I110" s="21">
        <v>6525</v>
      </c>
      <c r="J110" s="22">
        <f t="shared" si="5"/>
        <v>0.47854785478547857</v>
      </c>
      <c r="K110" s="21">
        <v>7065</v>
      </c>
      <c r="L110" s="22">
        <f t="shared" si="6"/>
        <v>0.5181518151815182</v>
      </c>
      <c r="M110">
        <v>5</v>
      </c>
      <c r="N110" s="22">
        <f t="shared" si="7"/>
        <v>3.667033370003667E-4</v>
      </c>
    </row>
    <row r="111" spans="2:14" x14ac:dyDescent="0.25">
      <c r="C111" t="s">
        <v>183</v>
      </c>
      <c r="D111" t="s">
        <v>76</v>
      </c>
      <c r="E111" t="s">
        <v>77</v>
      </c>
      <c r="F111" s="21">
        <v>6185</v>
      </c>
      <c r="G111">
        <v>10</v>
      </c>
      <c r="H111" s="22">
        <f t="shared" si="4"/>
        <v>1.6168148746968471E-3</v>
      </c>
      <c r="I111" s="21">
        <v>4910</v>
      </c>
      <c r="J111" s="22">
        <f t="shared" si="5"/>
        <v>0.79385610347615199</v>
      </c>
      <c r="K111" s="21">
        <v>1220</v>
      </c>
      <c r="L111" s="22">
        <f t="shared" si="6"/>
        <v>0.19725141471301536</v>
      </c>
      <c r="M111">
        <v>35</v>
      </c>
      <c r="N111" s="22">
        <f t="shared" si="7"/>
        <v>5.6588520614389648E-3</v>
      </c>
    </row>
    <row r="112" spans="2:14" x14ac:dyDescent="0.25">
      <c r="C112" t="s">
        <v>184</v>
      </c>
      <c r="D112" t="s">
        <v>185</v>
      </c>
      <c r="E112" t="s">
        <v>77</v>
      </c>
      <c r="F112" s="21">
        <v>8406905</v>
      </c>
      <c r="G112" s="21">
        <v>445575</v>
      </c>
      <c r="H112" s="22">
        <f t="shared" si="4"/>
        <v>5.3001074711799406E-2</v>
      </c>
      <c r="I112" s="21">
        <v>3980280</v>
      </c>
      <c r="J112" s="22">
        <f t="shared" si="5"/>
        <v>0.47345366695591301</v>
      </c>
      <c r="K112" s="21">
        <v>3898980</v>
      </c>
      <c r="L112" s="22">
        <f t="shared" si="6"/>
        <v>0.46378304500883499</v>
      </c>
      <c r="M112" s="21">
        <v>82075</v>
      </c>
      <c r="N112" s="22">
        <f t="shared" si="7"/>
        <v>9.7628080726498041E-3</v>
      </c>
    </row>
    <row r="113" spans="2:14" x14ac:dyDescent="0.25">
      <c r="C113" t="s">
        <v>184</v>
      </c>
      <c r="D113" t="s">
        <v>76</v>
      </c>
      <c r="E113" t="s">
        <v>77</v>
      </c>
      <c r="F113" s="21">
        <v>542435</v>
      </c>
      <c r="G113" s="21">
        <v>2155</v>
      </c>
      <c r="H113" s="22">
        <f t="shared" si="4"/>
        <v>3.9728262372450158E-3</v>
      </c>
      <c r="I113" s="21">
        <v>306375</v>
      </c>
      <c r="J113" s="22">
        <f t="shared" si="5"/>
        <v>0.5648142173716667</v>
      </c>
      <c r="K113" s="21">
        <v>231730</v>
      </c>
      <c r="L113" s="22">
        <f t="shared" si="6"/>
        <v>0.42720325937669951</v>
      </c>
      <c r="M113" s="21">
        <v>2175</v>
      </c>
      <c r="N113" s="22">
        <f t="shared" si="7"/>
        <v>4.0096970143888204E-3</v>
      </c>
    </row>
    <row r="114" spans="2:14" x14ac:dyDescent="0.25">
      <c r="C114" t="s">
        <v>186</v>
      </c>
      <c r="D114" t="s">
        <v>91</v>
      </c>
      <c r="E114" t="s">
        <v>77</v>
      </c>
      <c r="F114" s="21">
        <v>11570</v>
      </c>
      <c r="G114">
        <v>315</v>
      </c>
      <c r="H114" s="22">
        <f t="shared" si="4"/>
        <v>2.7225583405358685E-2</v>
      </c>
      <c r="I114" s="21">
        <v>6245</v>
      </c>
      <c r="J114" s="22">
        <f t="shared" si="5"/>
        <v>0.53975799481417464</v>
      </c>
      <c r="K114" s="21">
        <v>5000</v>
      </c>
      <c r="L114" s="22">
        <f t="shared" si="6"/>
        <v>0.43215211754537597</v>
      </c>
      <c r="M114">
        <v>10</v>
      </c>
      <c r="N114" s="22">
        <f t="shared" si="7"/>
        <v>8.6430423509075197E-4</v>
      </c>
    </row>
    <row r="115" spans="2:14" x14ac:dyDescent="0.25">
      <c r="C115" t="s">
        <v>187</v>
      </c>
      <c r="D115" t="s">
        <v>76</v>
      </c>
      <c r="E115" t="s">
        <v>77</v>
      </c>
      <c r="F115" s="21">
        <v>85690</v>
      </c>
      <c r="G115">
        <v>360</v>
      </c>
      <c r="H115" s="22">
        <f t="shared" si="4"/>
        <v>4.2011903372622247E-3</v>
      </c>
      <c r="I115" s="21">
        <v>47235</v>
      </c>
      <c r="J115" s="22">
        <f t="shared" si="5"/>
        <v>0.55123118216828104</v>
      </c>
      <c r="K115" s="21">
        <v>37840</v>
      </c>
      <c r="L115" s="22">
        <f t="shared" si="6"/>
        <v>0.44159178433889601</v>
      </c>
      <c r="M115">
        <v>260</v>
      </c>
      <c r="N115" s="22">
        <f t="shared" si="7"/>
        <v>3.0341930213560507E-3</v>
      </c>
    </row>
    <row r="116" spans="2:14" x14ac:dyDescent="0.25">
      <c r="B116" t="s">
        <v>292</v>
      </c>
      <c r="C116" t="s">
        <v>188</v>
      </c>
      <c r="D116" t="s">
        <v>76</v>
      </c>
      <c r="E116" t="s">
        <v>77</v>
      </c>
      <c r="F116" s="21">
        <v>5620</v>
      </c>
      <c r="G116">
        <v>20</v>
      </c>
      <c r="H116" s="22">
        <f t="shared" si="4"/>
        <v>3.5587188612099642E-3</v>
      </c>
      <c r="I116" s="21">
        <v>3070</v>
      </c>
      <c r="J116" s="22">
        <f t="shared" si="5"/>
        <v>0.5462633451957295</v>
      </c>
      <c r="K116" s="21">
        <v>2530</v>
      </c>
      <c r="L116" s="22">
        <f t="shared" si="6"/>
        <v>0.45017793594306049</v>
      </c>
      <c r="M116">
        <v>5</v>
      </c>
      <c r="N116" s="22">
        <f t="shared" si="7"/>
        <v>8.8967971530249106E-4</v>
      </c>
    </row>
    <row r="117" spans="2:14" x14ac:dyDescent="0.25">
      <c r="B117" t="s">
        <v>290</v>
      </c>
      <c r="C117" t="s">
        <v>189</v>
      </c>
      <c r="D117" t="s">
        <v>76</v>
      </c>
      <c r="E117" t="s">
        <v>77</v>
      </c>
      <c r="F117" s="21">
        <v>7755</v>
      </c>
      <c r="G117">
        <v>510</v>
      </c>
      <c r="H117" s="22">
        <f t="shared" si="4"/>
        <v>6.5764023210831718E-2</v>
      </c>
      <c r="I117" s="21">
        <v>2515</v>
      </c>
      <c r="J117" s="22">
        <f t="shared" si="5"/>
        <v>0.32430689877498386</v>
      </c>
      <c r="K117" s="21">
        <v>4715</v>
      </c>
      <c r="L117" s="22">
        <f t="shared" si="6"/>
        <v>0.60799484203739518</v>
      </c>
      <c r="M117">
        <v>15</v>
      </c>
      <c r="N117" s="22">
        <f t="shared" si="7"/>
        <v>1.9342359767891683E-3</v>
      </c>
    </row>
    <row r="118" spans="2:14" x14ac:dyDescent="0.25">
      <c r="C118" t="s">
        <v>190</v>
      </c>
      <c r="D118" t="s">
        <v>76</v>
      </c>
      <c r="E118" t="s">
        <v>77</v>
      </c>
      <c r="F118" s="21">
        <v>48625</v>
      </c>
      <c r="G118">
        <v>60</v>
      </c>
      <c r="H118" s="22">
        <f t="shared" si="4"/>
        <v>1.2339331619537275E-3</v>
      </c>
      <c r="I118" s="21">
        <v>34915</v>
      </c>
      <c r="J118" s="22">
        <f t="shared" si="5"/>
        <v>0.71804627249357322</v>
      </c>
      <c r="K118" s="21">
        <v>13620</v>
      </c>
      <c r="L118" s="22">
        <f t="shared" si="6"/>
        <v>0.28010282776349615</v>
      </c>
      <c r="M118">
        <v>35</v>
      </c>
      <c r="N118" s="22">
        <f t="shared" si="7"/>
        <v>7.1979434447300768E-4</v>
      </c>
    </row>
    <row r="119" spans="2:14" x14ac:dyDescent="0.25">
      <c r="C119" t="s">
        <v>191</v>
      </c>
      <c r="D119" t="s">
        <v>76</v>
      </c>
      <c r="E119" t="s">
        <v>77</v>
      </c>
      <c r="F119" s="21">
        <v>19740</v>
      </c>
      <c r="G119">
        <v>10</v>
      </c>
      <c r="H119" s="22">
        <f t="shared" si="4"/>
        <v>5.0658561296859173E-4</v>
      </c>
      <c r="I119" s="21">
        <v>14650</v>
      </c>
      <c r="J119" s="22">
        <f t="shared" si="5"/>
        <v>0.7421479229989868</v>
      </c>
      <c r="K119" s="21">
        <v>5010</v>
      </c>
      <c r="L119" s="22">
        <f t="shared" si="6"/>
        <v>0.25379939209726443</v>
      </c>
      <c r="M119">
        <v>70</v>
      </c>
      <c r="N119" s="22">
        <f t="shared" si="7"/>
        <v>3.5460992907801418E-3</v>
      </c>
    </row>
    <row r="120" spans="2:14" x14ac:dyDescent="0.25">
      <c r="C120" t="s">
        <v>192</v>
      </c>
      <c r="D120" t="s">
        <v>76</v>
      </c>
      <c r="E120" t="s">
        <v>77</v>
      </c>
      <c r="F120" s="21">
        <v>9465</v>
      </c>
      <c r="G120">
        <v>10</v>
      </c>
      <c r="H120" s="22">
        <f t="shared" si="4"/>
        <v>1.0565240359218173E-3</v>
      </c>
      <c r="I120" s="21">
        <v>7980</v>
      </c>
      <c r="J120" s="22">
        <f t="shared" si="5"/>
        <v>0.84310618066561016</v>
      </c>
      <c r="K120" s="21">
        <v>1460</v>
      </c>
      <c r="L120" s="22">
        <f t="shared" si="6"/>
        <v>0.15425250924458531</v>
      </c>
      <c r="M120">
        <v>10</v>
      </c>
      <c r="N120" s="22">
        <f t="shared" si="7"/>
        <v>1.0565240359218173E-3</v>
      </c>
    </row>
    <row r="121" spans="2:14" x14ac:dyDescent="0.25">
      <c r="C121" t="s">
        <v>193</v>
      </c>
      <c r="D121" t="s">
        <v>76</v>
      </c>
      <c r="E121" t="s">
        <v>77</v>
      </c>
      <c r="F121" s="21">
        <v>14090</v>
      </c>
      <c r="G121">
        <v>510</v>
      </c>
      <c r="H121" s="22">
        <f t="shared" si="4"/>
        <v>3.61958836053939E-2</v>
      </c>
      <c r="I121" s="21">
        <v>3575</v>
      </c>
      <c r="J121" s="22">
        <f t="shared" si="5"/>
        <v>0.25372604684173172</v>
      </c>
      <c r="K121" s="21">
        <v>9920</v>
      </c>
      <c r="L121" s="22">
        <f t="shared" si="6"/>
        <v>0.70404542228530875</v>
      </c>
      <c r="M121">
        <v>80</v>
      </c>
      <c r="N121" s="22">
        <f t="shared" si="7"/>
        <v>5.6777856635911996E-3</v>
      </c>
    </row>
    <row r="122" spans="2:14" x14ac:dyDescent="0.25">
      <c r="C122" t="s">
        <v>194</v>
      </c>
      <c r="D122" t="s">
        <v>76</v>
      </c>
      <c r="E122" t="s">
        <v>77</v>
      </c>
      <c r="F122" s="21">
        <v>41935</v>
      </c>
      <c r="G122">
        <v>140</v>
      </c>
      <c r="H122" s="22">
        <f t="shared" si="4"/>
        <v>3.3385000596160724E-3</v>
      </c>
      <c r="I122" s="21">
        <v>26740</v>
      </c>
      <c r="J122" s="22">
        <f t="shared" si="5"/>
        <v>0.63765351138666981</v>
      </c>
      <c r="K122" s="21">
        <v>15040</v>
      </c>
      <c r="L122" s="22">
        <f t="shared" si="6"/>
        <v>0.35865029211875521</v>
      </c>
      <c r="M122">
        <v>15</v>
      </c>
      <c r="N122" s="22">
        <f t="shared" si="7"/>
        <v>3.5769643495886489E-4</v>
      </c>
    </row>
    <row r="123" spans="2:14" x14ac:dyDescent="0.25">
      <c r="C123" t="s">
        <v>195</v>
      </c>
      <c r="D123" t="s">
        <v>76</v>
      </c>
      <c r="E123" t="s">
        <v>77</v>
      </c>
      <c r="F123" s="21">
        <v>143395</v>
      </c>
      <c r="G123">
        <v>325</v>
      </c>
      <c r="H123" s="22">
        <f t="shared" si="4"/>
        <v>2.2664667526761744E-3</v>
      </c>
      <c r="I123" s="21">
        <v>107930</v>
      </c>
      <c r="J123" s="22">
        <f t="shared" si="5"/>
        <v>0.75267617420412147</v>
      </c>
      <c r="K123" s="21">
        <v>35030</v>
      </c>
      <c r="L123" s="22">
        <f t="shared" si="6"/>
        <v>0.24429024721921963</v>
      </c>
      <c r="M123">
        <v>110</v>
      </c>
      <c r="N123" s="22">
        <f t="shared" si="7"/>
        <v>7.671118239827051E-4</v>
      </c>
    </row>
    <row r="124" spans="2:14" x14ac:dyDescent="0.25">
      <c r="B124" t="s">
        <v>291</v>
      </c>
      <c r="C124" t="s">
        <v>196</v>
      </c>
      <c r="D124" t="s">
        <v>76</v>
      </c>
      <c r="E124" t="s">
        <v>77</v>
      </c>
      <c r="F124" s="21">
        <v>13325</v>
      </c>
      <c r="G124">
        <v>50</v>
      </c>
      <c r="H124" s="22">
        <f t="shared" si="4"/>
        <v>3.7523452157598499E-3</v>
      </c>
      <c r="I124" s="21">
        <v>8660</v>
      </c>
      <c r="J124" s="22">
        <f t="shared" si="5"/>
        <v>0.64990619136960603</v>
      </c>
      <c r="K124" s="21">
        <v>4590</v>
      </c>
      <c r="L124" s="22">
        <f t="shared" si="6"/>
        <v>0.3444652908067542</v>
      </c>
      <c r="M124">
        <v>30</v>
      </c>
      <c r="N124" s="22">
        <f t="shared" si="7"/>
        <v>2.2514071294559099E-3</v>
      </c>
    </row>
    <row r="125" spans="2:14" x14ac:dyDescent="0.25">
      <c r="C125" t="s">
        <v>197</v>
      </c>
      <c r="D125" t="s">
        <v>91</v>
      </c>
      <c r="E125" t="s">
        <v>77</v>
      </c>
      <c r="F125" s="21">
        <v>7935</v>
      </c>
      <c r="G125">
        <v>5</v>
      </c>
      <c r="H125" s="22">
        <f t="shared" si="4"/>
        <v>6.3011972274732201E-4</v>
      </c>
      <c r="I125" s="21">
        <v>5650</v>
      </c>
      <c r="J125" s="22">
        <f t="shared" si="5"/>
        <v>0.7120352867044738</v>
      </c>
      <c r="K125" s="21">
        <v>2275</v>
      </c>
      <c r="L125" s="22">
        <f t="shared" si="6"/>
        <v>0.2867044738500315</v>
      </c>
      <c r="M125">
        <v>5</v>
      </c>
      <c r="N125" s="22">
        <f t="shared" si="7"/>
        <v>6.3011972274732201E-4</v>
      </c>
    </row>
    <row r="126" spans="2:14" x14ac:dyDescent="0.25">
      <c r="C126" t="s">
        <v>198</v>
      </c>
      <c r="D126" t="s">
        <v>76</v>
      </c>
      <c r="E126" t="s">
        <v>77</v>
      </c>
      <c r="F126" s="21">
        <v>19605</v>
      </c>
      <c r="G126">
        <v>30</v>
      </c>
      <c r="H126" s="22">
        <f t="shared" si="4"/>
        <v>1.530221882172915E-3</v>
      </c>
      <c r="I126" s="21">
        <v>9800</v>
      </c>
      <c r="J126" s="22">
        <f t="shared" si="5"/>
        <v>0.49987248150981894</v>
      </c>
      <c r="K126" s="21">
        <v>9750</v>
      </c>
      <c r="L126" s="22">
        <f t="shared" si="6"/>
        <v>0.49732211170619739</v>
      </c>
      <c r="M126">
        <v>25</v>
      </c>
      <c r="N126" s="22">
        <f t="shared" si="7"/>
        <v>1.2751849018107625E-3</v>
      </c>
    </row>
    <row r="127" spans="2:14" x14ac:dyDescent="0.25">
      <c r="C127" t="s">
        <v>199</v>
      </c>
      <c r="D127" t="s">
        <v>76</v>
      </c>
      <c r="E127" t="s">
        <v>77</v>
      </c>
      <c r="F127" s="21">
        <v>17055</v>
      </c>
      <c r="G127">
        <v>125</v>
      </c>
      <c r="H127" s="22">
        <f t="shared" si="4"/>
        <v>7.32922896511287E-3</v>
      </c>
      <c r="I127" s="21">
        <v>7470</v>
      </c>
      <c r="J127" s="22">
        <f t="shared" si="5"/>
        <v>0.43799472295514513</v>
      </c>
      <c r="K127" s="21">
        <v>9435</v>
      </c>
      <c r="L127" s="22">
        <f t="shared" si="6"/>
        <v>0.55321020228671947</v>
      </c>
      <c r="M127">
        <v>30</v>
      </c>
      <c r="N127" s="22">
        <f t="shared" si="7"/>
        <v>1.7590149516270889E-3</v>
      </c>
    </row>
    <row r="128" spans="2:14" x14ac:dyDescent="0.25">
      <c r="C128" t="s">
        <v>200</v>
      </c>
      <c r="D128" t="s">
        <v>91</v>
      </c>
      <c r="E128" t="s">
        <v>77</v>
      </c>
      <c r="F128" s="21">
        <v>5155</v>
      </c>
      <c r="G128">
        <v>5</v>
      </c>
      <c r="H128" s="22">
        <f t="shared" si="4"/>
        <v>9.6993210475266732E-4</v>
      </c>
      <c r="I128" s="21">
        <v>3785</v>
      </c>
      <c r="J128" s="22">
        <f t="shared" si="5"/>
        <v>0.73423860329776913</v>
      </c>
      <c r="K128" s="21">
        <v>1365</v>
      </c>
      <c r="L128" s="22">
        <f t="shared" si="6"/>
        <v>0.26479146459747815</v>
      </c>
      <c r="M128">
        <v>5</v>
      </c>
      <c r="N128" s="22">
        <f t="shared" si="7"/>
        <v>9.6993210475266732E-4</v>
      </c>
    </row>
    <row r="129" spans="2:14" x14ac:dyDescent="0.25">
      <c r="B129" t="s">
        <v>291</v>
      </c>
      <c r="C129" t="s">
        <v>201</v>
      </c>
      <c r="D129" t="s">
        <v>76</v>
      </c>
      <c r="E129" t="s">
        <v>77</v>
      </c>
      <c r="F129" s="21">
        <v>25945</v>
      </c>
      <c r="G129">
        <v>540</v>
      </c>
      <c r="H129" s="22">
        <f t="shared" si="4"/>
        <v>2.0813258816727694E-2</v>
      </c>
      <c r="I129" s="21">
        <v>7695</v>
      </c>
      <c r="J129" s="22">
        <f t="shared" si="5"/>
        <v>0.29658893813836962</v>
      </c>
      <c r="K129" s="21">
        <v>17645</v>
      </c>
      <c r="L129" s="22">
        <f t="shared" si="6"/>
        <v>0.68009250337251881</v>
      </c>
      <c r="M129">
        <v>65</v>
      </c>
      <c r="N129" s="22">
        <f t="shared" si="7"/>
        <v>2.5052996723838889E-3</v>
      </c>
    </row>
    <row r="130" spans="2:14" x14ac:dyDescent="0.25">
      <c r="C130" t="s">
        <v>202</v>
      </c>
      <c r="D130" t="s">
        <v>91</v>
      </c>
      <c r="E130" t="s">
        <v>77</v>
      </c>
      <c r="F130" s="21">
        <v>6790</v>
      </c>
      <c r="G130">
        <v>35</v>
      </c>
      <c r="H130" s="22">
        <f t="shared" si="4"/>
        <v>5.1546391752577319E-3</v>
      </c>
      <c r="I130" s="21">
        <v>4560</v>
      </c>
      <c r="J130" s="22">
        <f t="shared" si="5"/>
        <v>0.67157584683357874</v>
      </c>
      <c r="K130" s="21">
        <v>2195</v>
      </c>
      <c r="L130" s="22">
        <f t="shared" si="6"/>
        <v>0.32326951399116349</v>
      </c>
      <c r="M130">
        <v>5</v>
      </c>
      <c r="N130" s="22">
        <f t="shared" si="7"/>
        <v>7.3637702503681884E-4</v>
      </c>
    </row>
    <row r="131" spans="2:14" x14ac:dyDescent="0.25">
      <c r="C131" t="s">
        <v>203</v>
      </c>
      <c r="D131" t="s">
        <v>76</v>
      </c>
      <c r="E131" t="s">
        <v>77</v>
      </c>
      <c r="F131" s="21">
        <v>5930</v>
      </c>
      <c r="G131">
        <v>20</v>
      </c>
      <c r="H131" s="22">
        <f t="shared" si="4"/>
        <v>3.3726812816188868E-3</v>
      </c>
      <c r="I131" s="21">
        <v>4175</v>
      </c>
      <c r="J131" s="22">
        <f t="shared" si="5"/>
        <v>0.70404721753794264</v>
      </c>
      <c r="K131" s="21">
        <v>1700</v>
      </c>
      <c r="L131" s="22">
        <f t="shared" si="6"/>
        <v>0.28667790893760542</v>
      </c>
      <c r="M131">
        <v>30</v>
      </c>
      <c r="N131" s="22">
        <f t="shared" si="7"/>
        <v>5.0590219224283303E-3</v>
      </c>
    </row>
    <row r="132" spans="2:14" x14ac:dyDescent="0.25">
      <c r="C132" t="s">
        <v>204</v>
      </c>
      <c r="D132" t="s">
        <v>76</v>
      </c>
      <c r="E132" t="s">
        <v>77</v>
      </c>
      <c r="F132" s="21">
        <v>15085</v>
      </c>
      <c r="G132">
        <v>30</v>
      </c>
      <c r="H132" s="22">
        <f t="shared" si="4"/>
        <v>1.9887305270135896E-3</v>
      </c>
      <c r="I132" s="21">
        <v>10445</v>
      </c>
      <c r="J132" s="22">
        <f t="shared" si="5"/>
        <v>0.69240967848856483</v>
      </c>
      <c r="K132" s="21">
        <v>4580</v>
      </c>
      <c r="L132" s="22">
        <f t="shared" si="6"/>
        <v>0.30361286045740804</v>
      </c>
      <c r="M132">
        <v>35</v>
      </c>
      <c r="N132" s="22">
        <f t="shared" si="7"/>
        <v>2.3201856148491878E-3</v>
      </c>
    </row>
    <row r="133" spans="2:14" x14ac:dyDescent="0.25">
      <c r="C133" t="s">
        <v>205</v>
      </c>
      <c r="D133" t="s">
        <v>76</v>
      </c>
      <c r="E133" t="s">
        <v>77</v>
      </c>
      <c r="F133" s="21">
        <v>17740</v>
      </c>
      <c r="G133">
        <v>125</v>
      </c>
      <c r="H133" s="22">
        <f t="shared" si="4"/>
        <v>7.0462232243517471E-3</v>
      </c>
      <c r="I133" s="21">
        <v>9840</v>
      </c>
      <c r="J133" s="22">
        <f t="shared" si="5"/>
        <v>0.55467869222096955</v>
      </c>
      <c r="K133" s="21">
        <v>7740</v>
      </c>
      <c r="L133" s="22">
        <f t="shared" si="6"/>
        <v>0.43630214205186019</v>
      </c>
      <c r="M133">
        <v>30</v>
      </c>
      <c r="N133" s="22">
        <f t="shared" si="7"/>
        <v>1.6910935738444193E-3</v>
      </c>
    </row>
    <row r="134" spans="2:14" x14ac:dyDescent="0.25">
      <c r="B134" t="s">
        <v>290</v>
      </c>
      <c r="C134" t="s">
        <v>206</v>
      </c>
      <c r="D134" t="s">
        <v>76</v>
      </c>
      <c r="E134" t="s">
        <v>77</v>
      </c>
      <c r="F134" s="21">
        <v>29855</v>
      </c>
      <c r="G134">
        <v>650</v>
      </c>
      <c r="H134" s="22">
        <f t="shared" si="4"/>
        <v>2.1771897504605595E-2</v>
      </c>
      <c r="I134" s="21">
        <v>13030</v>
      </c>
      <c r="J134" s="22">
        <f t="shared" si="5"/>
        <v>0.43644280690001674</v>
      </c>
      <c r="K134" s="21">
        <v>15970</v>
      </c>
      <c r="L134" s="22">
        <f t="shared" si="6"/>
        <v>0.53491877407469435</v>
      </c>
      <c r="M134">
        <v>210</v>
      </c>
      <c r="N134" s="22">
        <f t="shared" si="7"/>
        <v>7.0339976553341153E-3</v>
      </c>
    </row>
    <row r="135" spans="2:14" x14ac:dyDescent="0.25">
      <c r="C135" t="s">
        <v>207</v>
      </c>
      <c r="D135" t="s">
        <v>76</v>
      </c>
      <c r="E135" t="s">
        <v>77</v>
      </c>
      <c r="F135" s="21">
        <v>13825</v>
      </c>
      <c r="G135">
        <v>175</v>
      </c>
      <c r="H135" s="22">
        <f t="shared" si="4"/>
        <v>1.2658227848101266E-2</v>
      </c>
      <c r="I135" s="21">
        <v>5675</v>
      </c>
      <c r="J135" s="22">
        <f t="shared" si="5"/>
        <v>0.41048824593128391</v>
      </c>
      <c r="K135" s="21">
        <v>7965</v>
      </c>
      <c r="L135" s="22">
        <f t="shared" si="6"/>
        <v>0.57613019891500905</v>
      </c>
      <c r="M135">
        <v>10</v>
      </c>
      <c r="N135" s="22">
        <f t="shared" si="7"/>
        <v>7.2332730560578662E-4</v>
      </c>
    </row>
    <row r="136" spans="2:14" x14ac:dyDescent="0.25">
      <c r="C136" t="s">
        <v>208</v>
      </c>
      <c r="D136" t="s">
        <v>76</v>
      </c>
      <c r="E136" t="s">
        <v>77</v>
      </c>
      <c r="F136" s="21">
        <v>11090</v>
      </c>
      <c r="G136">
        <v>145</v>
      </c>
      <c r="H136" s="22">
        <f t="shared" ref="H136:H195" si="8">G136/$F136</f>
        <v>1.3074842200180343E-2</v>
      </c>
      <c r="I136" s="21">
        <v>6375</v>
      </c>
      <c r="J136" s="22">
        <f t="shared" ref="J136:J195" si="9">I136/$F136</f>
        <v>0.5748422001803426</v>
      </c>
      <c r="K136" s="21">
        <v>4570</v>
      </c>
      <c r="L136" s="22">
        <f t="shared" ref="L136:L195" si="10">K136/$F136</f>
        <v>0.412082957619477</v>
      </c>
      <c r="M136">
        <v>0</v>
      </c>
      <c r="N136" s="22">
        <f t="shared" ref="N136:N195" si="11">M136/$F136</f>
        <v>0</v>
      </c>
    </row>
    <row r="137" spans="2:14" x14ac:dyDescent="0.25">
      <c r="C137" t="s">
        <v>209</v>
      </c>
      <c r="D137" t="s">
        <v>76</v>
      </c>
      <c r="E137" t="s">
        <v>77</v>
      </c>
      <c r="F137" s="21">
        <v>4670</v>
      </c>
      <c r="G137">
        <v>950</v>
      </c>
      <c r="H137" s="22">
        <f t="shared" si="8"/>
        <v>0.20342612419700215</v>
      </c>
      <c r="I137">
        <v>230</v>
      </c>
      <c r="J137" s="22">
        <f t="shared" si="9"/>
        <v>4.9250535331905779E-2</v>
      </c>
      <c r="K137" s="21">
        <v>3465</v>
      </c>
      <c r="L137" s="22">
        <f t="shared" si="10"/>
        <v>0.74197002141327628</v>
      </c>
      <c r="M137">
        <v>20</v>
      </c>
      <c r="N137" s="22">
        <f t="shared" si="11"/>
        <v>4.2826552462526769E-3</v>
      </c>
    </row>
    <row r="138" spans="2:14" x14ac:dyDescent="0.25">
      <c r="C138" t="s">
        <v>210</v>
      </c>
      <c r="D138" t="s">
        <v>76</v>
      </c>
      <c r="E138" t="s">
        <v>77</v>
      </c>
      <c r="F138" s="21">
        <v>6090</v>
      </c>
      <c r="G138">
        <v>0</v>
      </c>
      <c r="H138" s="22">
        <f t="shared" si="8"/>
        <v>0</v>
      </c>
      <c r="I138" s="21">
        <v>5125</v>
      </c>
      <c r="J138" s="22">
        <f t="shared" si="9"/>
        <v>0.84154351395730709</v>
      </c>
      <c r="K138">
        <v>960</v>
      </c>
      <c r="L138" s="22">
        <f t="shared" si="10"/>
        <v>0.15763546798029557</v>
      </c>
      <c r="M138">
        <v>0</v>
      </c>
      <c r="N138" s="22">
        <f t="shared" si="11"/>
        <v>0</v>
      </c>
    </row>
    <row r="139" spans="2:14" x14ac:dyDescent="0.25">
      <c r="C139" t="s">
        <v>211</v>
      </c>
      <c r="D139" t="s">
        <v>76</v>
      </c>
      <c r="E139" t="s">
        <v>77</v>
      </c>
      <c r="F139" s="21">
        <v>14590</v>
      </c>
      <c r="G139">
        <v>75</v>
      </c>
      <c r="H139" s="22">
        <f t="shared" si="8"/>
        <v>5.1405071967100752E-3</v>
      </c>
      <c r="I139" s="21">
        <v>9300</v>
      </c>
      <c r="J139" s="22">
        <f t="shared" si="9"/>
        <v>0.6374228923920493</v>
      </c>
      <c r="K139" s="21">
        <v>5200</v>
      </c>
      <c r="L139" s="22">
        <f t="shared" si="10"/>
        <v>0.35640849897189858</v>
      </c>
      <c r="M139">
        <v>20</v>
      </c>
      <c r="N139" s="22">
        <f t="shared" si="11"/>
        <v>1.3708019191226869E-3</v>
      </c>
    </row>
    <row r="140" spans="2:14" x14ac:dyDescent="0.25">
      <c r="C140" t="s">
        <v>212</v>
      </c>
      <c r="D140" t="s">
        <v>76</v>
      </c>
      <c r="E140" t="s">
        <v>77</v>
      </c>
      <c r="F140" s="21">
        <v>8465</v>
      </c>
      <c r="G140">
        <v>10</v>
      </c>
      <c r="H140" s="22">
        <f t="shared" si="8"/>
        <v>1.1813349084465446E-3</v>
      </c>
      <c r="I140" s="21">
        <v>5630</v>
      </c>
      <c r="J140" s="22">
        <f t="shared" si="9"/>
        <v>0.6650915534554046</v>
      </c>
      <c r="K140" s="21">
        <v>2820</v>
      </c>
      <c r="L140" s="22">
        <f t="shared" si="10"/>
        <v>0.33313644418192556</v>
      </c>
      <c r="M140">
        <v>5</v>
      </c>
      <c r="N140" s="22">
        <f t="shared" si="11"/>
        <v>5.9066745422327229E-4</v>
      </c>
    </row>
    <row r="141" spans="2:14" x14ac:dyDescent="0.25">
      <c r="B141" t="s">
        <v>290</v>
      </c>
      <c r="C141" t="s">
        <v>213</v>
      </c>
      <c r="D141" t="s">
        <v>76</v>
      </c>
      <c r="E141" t="s">
        <v>77</v>
      </c>
      <c r="F141" s="21">
        <v>16970</v>
      </c>
      <c r="G141">
        <v>270</v>
      </c>
      <c r="H141" s="22">
        <f t="shared" si="8"/>
        <v>1.5910430170889805E-2</v>
      </c>
      <c r="I141" s="21">
        <v>8085</v>
      </c>
      <c r="J141" s="22">
        <f t="shared" si="9"/>
        <v>0.47642899233942249</v>
      </c>
      <c r="K141" s="21">
        <v>8535</v>
      </c>
      <c r="L141" s="22">
        <f t="shared" si="10"/>
        <v>0.50294637595757219</v>
      </c>
      <c r="M141">
        <v>75</v>
      </c>
      <c r="N141" s="22">
        <f t="shared" si="11"/>
        <v>4.4195639363582796E-3</v>
      </c>
    </row>
    <row r="142" spans="2:14" x14ac:dyDescent="0.25">
      <c r="C142" t="s">
        <v>214</v>
      </c>
      <c r="D142" t="s">
        <v>76</v>
      </c>
      <c r="E142" t="s">
        <v>77</v>
      </c>
      <c r="F142" s="21">
        <v>8445</v>
      </c>
      <c r="G142">
        <v>30</v>
      </c>
      <c r="H142" s="22">
        <f t="shared" si="8"/>
        <v>3.552397868561279E-3</v>
      </c>
      <c r="I142" s="21">
        <v>5170</v>
      </c>
      <c r="J142" s="22">
        <f t="shared" si="9"/>
        <v>0.61219656601539374</v>
      </c>
      <c r="K142" s="21">
        <v>3235</v>
      </c>
      <c r="L142" s="22">
        <f t="shared" si="10"/>
        <v>0.38306690349319122</v>
      </c>
      <c r="M142">
        <v>5</v>
      </c>
      <c r="N142" s="22">
        <f t="shared" si="11"/>
        <v>5.9206631142687976E-4</v>
      </c>
    </row>
    <row r="143" spans="2:14" x14ac:dyDescent="0.25">
      <c r="B143" t="s">
        <v>291</v>
      </c>
      <c r="C143" t="s">
        <v>215</v>
      </c>
      <c r="D143" t="s">
        <v>76</v>
      </c>
      <c r="E143" t="s">
        <v>77</v>
      </c>
      <c r="F143" s="21">
        <v>29465</v>
      </c>
      <c r="G143">
        <v>155</v>
      </c>
      <c r="H143" s="22">
        <f t="shared" si="8"/>
        <v>5.260478533853725E-3</v>
      </c>
      <c r="I143" s="21">
        <v>13935</v>
      </c>
      <c r="J143" s="22">
        <f t="shared" si="9"/>
        <v>0.47293398947904292</v>
      </c>
      <c r="K143" s="21">
        <v>15320</v>
      </c>
      <c r="L143" s="22">
        <f t="shared" si="10"/>
        <v>0.51993891057186492</v>
      </c>
      <c r="M143">
        <v>55</v>
      </c>
      <c r="N143" s="22">
        <f t="shared" si="11"/>
        <v>1.8666214152384185E-3</v>
      </c>
    </row>
    <row r="144" spans="2:14" x14ac:dyDescent="0.25">
      <c r="C144" t="s">
        <v>216</v>
      </c>
      <c r="D144" t="s">
        <v>91</v>
      </c>
      <c r="E144" t="s">
        <v>77</v>
      </c>
      <c r="F144" s="21">
        <v>11135</v>
      </c>
      <c r="G144">
        <v>45</v>
      </c>
      <c r="H144" s="22">
        <f t="shared" si="8"/>
        <v>4.0413111809609343E-3</v>
      </c>
      <c r="I144" s="21">
        <v>7505</v>
      </c>
      <c r="J144" s="22">
        <f t="shared" si="9"/>
        <v>0.67400089806915131</v>
      </c>
      <c r="K144" s="21">
        <v>3570</v>
      </c>
      <c r="L144" s="22">
        <f t="shared" si="10"/>
        <v>0.32061068702290074</v>
      </c>
      <c r="M144">
        <v>15</v>
      </c>
      <c r="N144" s="22">
        <f t="shared" si="11"/>
        <v>1.3471037269869781E-3</v>
      </c>
    </row>
    <row r="145" spans="2:14" x14ac:dyDescent="0.25">
      <c r="C145" t="s">
        <v>217</v>
      </c>
      <c r="D145" t="s">
        <v>76</v>
      </c>
      <c r="E145" t="s">
        <v>77</v>
      </c>
      <c r="F145" s="21">
        <v>12965</v>
      </c>
      <c r="G145">
        <v>20</v>
      </c>
      <c r="H145" s="22">
        <f t="shared" si="8"/>
        <v>1.5426147319706903E-3</v>
      </c>
      <c r="I145" s="21">
        <v>8935</v>
      </c>
      <c r="J145" s="22">
        <f t="shared" si="9"/>
        <v>0.68916313150790587</v>
      </c>
      <c r="K145" s="21">
        <v>3975</v>
      </c>
      <c r="L145" s="22">
        <f t="shared" si="10"/>
        <v>0.30659467797917472</v>
      </c>
      <c r="M145">
        <v>35</v>
      </c>
      <c r="N145" s="22">
        <f t="shared" si="11"/>
        <v>2.6995757809487081E-3</v>
      </c>
    </row>
    <row r="146" spans="2:14" x14ac:dyDescent="0.25">
      <c r="C146" t="s">
        <v>218</v>
      </c>
      <c r="D146" t="s">
        <v>76</v>
      </c>
      <c r="E146" t="s">
        <v>77</v>
      </c>
      <c r="F146" s="21">
        <v>19790</v>
      </c>
      <c r="G146">
        <v>305</v>
      </c>
      <c r="H146" s="22">
        <f t="shared" si="8"/>
        <v>1.5411824153612936E-2</v>
      </c>
      <c r="I146" s="21">
        <v>9100</v>
      </c>
      <c r="J146" s="22">
        <f t="shared" si="9"/>
        <v>0.45982819605861547</v>
      </c>
      <c r="K146" s="21">
        <v>10300</v>
      </c>
      <c r="L146" s="22">
        <f t="shared" si="10"/>
        <v>0.52046488125315815</v>
      </c>
      <c r="M146">
        <v>85</v>
      </c>
      <c r="N146" s="22">
        <f t="shared" si="11"/>
        <v>4.295098534613441E-3</v>
      </c>
    </row>
    <row r="147" spans="2:14" x14ac:dyDescent="0.25">
      <c r="B147" t="s">
        <v>290</v>
      </c>
      <c r="C147" t="s">
        <v>219</v>
      </c>
      <c r="D147" t="s">
        <v>91</v>
      </c>
      <c r="E147" t="s">
        <v>77</v>
      </c>
      <c r="F147" s="21">
        <v>5665</v>
      </c>
      <c r="G147">
        <v>55</v>
      </c>
      <c r="H147" s="22">
        <f t="shared" si="8"/>
        <v>9.7087378640776691E-3</v>
      </c>
      <c r="I147" s="21">
        <v>2995</v>
      </c>
      <c r="J147" s="22">
        <f t="shared" si="9"/>
        <v>0.52868490732568407</v>
      </c>
      <c r="K147" s="21">
        <v>2605</v>
      </c>
      <c r="L147" s="22">
        <f t="shared" si="10"/>
        <v>0.45984112974404234</v>
      </c>
      <c r="M147">
        <v>15</v>
      </c>
      <c r="N147" s="22">
        <f t="shared" si="11"/>
        <v>2.6478375992939102E-3</v>
      </c>
    </row>
    <row r="148" spans="2:14" x14ac:dyDescent="0.25">
      <c r="C148" t="s">
        <v>220</v>
      </c>
      <c r="D148" t="s">
        <v>91</v>
      </c>
      <c r="E148" t="s">
        <v>77</v>
      </c>
      <c r="F148" s="21">
        <v>18080</v>
      </c>
      <c r="G148">
        <v>55</v>
      </c>
      <c r="H148" s="22">
        <f t="shared" si="8"/>
        <v>3.0420353982300885E-3</v>
      </c>
      <c r="I148" s="21">
        <v>11365</v>
      </c>
      <c r="J148" s="22">
        <f t="shared" si="9"/>
        <v>0.62859513274336287</v>
      </c>
      <c r="K148" s="21">
        <v>6630</v>
      </c>
      <c r="L148" s="22">
        <f t="shared" si="10"/>
        <v>0.36670353982300885</v>
      </c>
      <c r="M148">
        <v>25</v>
      </c>
      <c r="N148" s="22">
        <f t="shared" si="11"/>
        <v>1.3827433628318584E-3</v>
      </c>
    </row>
    <row r="149" spans="2:14" x14ac:dyDescent="0.25">
      <c r="C149" t="s">
        <v>221</v>
      </c>
      <c r="D149" t="s">
        <v>76</v>
      </c>
      <c r="E149" t="s">
        <v>77</v>
      </c>
      <c r="F149" s="21">
        <v>25625</v>
      </c>
      <c r="G149">
        <v>230</v>
      </c>
      <c r="H149" s="22">
        <f t="shared" si="8"/>
        <v>8.9756097560975603E-3</v>
      </c>
      <c r="I149" s="21">
        <v>11615</v>
      </c>
      <c r="J149" s="22">
        <f t="shared" si="9"/>
        <v>0.45326829268292684</v>
      </c>
      <c r="K149" s="21">
        <v>13680</v>
      </c>
      <c r="L149" s="22">
        <f t="shared" si="10"/>
        <v>0.5338536585365854</v>
      </c>
      <c r="M149">
        <v>100</v>
      </c>
      <c r="N149" s="22">
        <f t="shared" si="11"/>
        <v>3.9024390243902439E-3</v>
      </c>
    </row>
    <row r="150" spans="2:14" x14ac:dyDescent="0.25">
      <c r="C150" t="s">
        <v>222</v>
      </c>
      <c r="D150" t="s">
        <v>76</v>
      </c>
      <c r="E150" t="s">
        <v>77</v>
      </c>
      <c r="F150" s="21">
        <v>45000</v>
      </c>
      <c r="G150">
        <v>745</v>
      </c>
      <c r="H150" s="22">
        <f t="shared" si="8"/>
        <v>1.6555555555555556E-2</v>
      </c>
      <c r="I150" s="21">
        <v>21105</v>
      </c>
      <c r="J150" s="22">
        <f t="shared" si="9"/>
        <v>0.46899999999999997</v>
      </c>
      <c r="K150" s="21">
        <v>22935</v>
      </c>
      <c r="L150" s="22">
        <f t="shared" si="10"/>
        <v>0.50966666666666671</v>
      </c>
      <c r="M150">
        <v>225</v>
      </c>
      <c r="N150" s="22">
        <f t="shared" si="11"/>
        <v>5.0000000000000001E-3</v>
      </c>
    </row>
    <row r="151" spans="2:14" x14ac:dyDescent="0.25">
      <c r="C151" t="s">
        <v>223</v>
      </c>
      <c r="D151" t="s">
        <v>76</v>
      </c>
      <c r="E151" t="s">
        <v>77</v>
      </c>
      <c r="F151" s="21">
        <v>10010</v>
      </c>
      <c r="G151">
        <v>0</v>
      </c>
      <c r="H151" s="22">
        <f t="shared" si="8"/>
        <v>0</v>
      </c>
      <c r="I151" s="21">
        <v>8170</v>
      </c>
      <c r="J151" s="22">
        <f t="shared" si="9"/>
        <v>0.81618381618381619</v>
      </c>
      <c r="K151" s="21">
        <v>1840</v>
      </c>
      <c r="L151" s="22">
        <f t="shared" si="10"/>
        <v>0.18381618381618381</v>
      </c>
      <c r="M151">
        <v>0</v>
      </c>
      <c r="N151" s="22">
        <f t="shared" si="11"/>
        <v>0</v>
      </c>
    </row>
    <row r="152" spans="2:14" x14ac:dyDescent="0.25">
      <c r="C152" t="s">
        <v>224</v>
      </c>
      <c r="D152" t="s">
        <v>91</v>
      </c>
      <c r="E152" t="s">
        <v>77</v>
      </c>
      <c r="F152" s="21">
        <v>6975</v>
      </c>
      <c r="G152">
        <v>15</v>
      </c>
      <c r="H152" s="22">
        <f t="shared" si="8"/>
        <v>2.1505376344086021E-3</v>
      </c>
      <c r="I152" s="21">
        <v>5215</v>
      </c>
      <c r="J152" s="22">
        <f t="shared" si="9"/>
        <v>0.74767025089605732</v>
      </c>
      <c r="K152" s="21">
        <v>1730</v>
      </c>
      <c r="L152" s="22">
        <f t="shared" si="10"/>
        <v>0.24802867383512545</v>
      </c>
      <c r="M152">
        <v>15</v>
      </c>
      <c r="N152" s="22">
        <f t="shared" si="11"/>
        <v>2.1505376344086021E-3</v>
      </c>
    </row>
    <row r="153" spans="2:14" x14ac:dyDescent="0.25">
      <c r="C153" t="s">
        <v>225</v>
      </c>
      <c r="D153" t="s">
        <v>76</v>
      </c>
      <c r="E153" t="s">
        <v>77</v>
      </c>
      <c r="F153" s="21">
        <v>32480</v>
      </c>
      <c r="G153">
        <v>55</v>
      </c>
      <c r="H153" s="22">
        <f t="shared" si="8"/>
        <v>1.6933497536945814E-3</v>
      </c>
      <c r="I153" s="21">
        <v>23345</v>
      </c>
      <c r="J153" s="22">
        <f t="shared" si="9"/>
        <v>0.71875</v>
      </c>
      <c r="K153" s="21">
        <v>8995</v>
      </c>
      <c r="L153" s="22">
        <f t="shared" si="10"/>
        <v>0.27693965517241381</v>
      </c>
      <c r="M153">
        <v>85</v>
      </c>
      <c r="N153" s="22">
        <f t="shared" si="11"/>
        <v>2.6169950738916255E-3</v>
      </c>
    </row>
    <row r="154" spans="2:14" x14ac:dyDescent="0.25">
      <c r="C154" t="s">
        <v>226</v>
      </c>
      <c r="D154" t="s">
        <v>91</v>
      </c>
      <c r="E154" t="s">
        <v>77</v>
      </c>
      <c r="F154" s="21">
        <v>5810</v>
      </c>
      <c r="G154">
        <v>10</v>
      </c>
      <c r="H154" s="22">
        <f t="shared" si="8"/>
        <v>1.7211703958691911E-3</v>
      </c>
      <c r="I154" s="21">
        <v>4365</v>
      </c>
      <c r="J154" s="22">
        <f t="shared" si="9"/>
        <v>0.75129087779690185</v>
      </c>
      <c r="K154" s="21">
        <v>1430</v>
      </c>
      <c r="L154" s="22">
        <f t="shared" si="10"/>
        <v>0.24612736660929432</v>
      </c>
      <c r="M154">
        <v>5</v>
      </c>
      <c r="N154" s="22">
        <f t="shared" si="11"/>
        <v>8.6058519793459555E-4</v>
      </c>
    </row>
    <row r="155" spans="2:14" x14ac:dyDescent="0.25">
      <c r="C155" t="s">
        <v>227</v>
      </c>
      <c r="D155" t="s">
        <v>91</v>
      </c>
      <c r="E155" t="s">
        <v>77</v>
      </c>
      <c r="F155" s="21">
        <v>10660</v>
      </c>
      <c r="G155">
        <v>75</v>
      </c>
      <c r="H155" s="22">
        <f t="shared" si="8"/>
        <v>7.0356472795497184E-3</v>
      </c>
      <c r="I155" s="21">
        <v>5500</v>
      </c>
      <c r="J155" s="22">
        <f t="shared" si="9"/>
        <v>0.51594746716697937</v>
      </c>
      <c r="K155" s="21">
        <v>5085</v>
      </c>
      <c r="L155" s="22">
        <f t="shared" si="10"/>
        <v>0.47701688555347094</v>
      </c>
      <c r="M155">
        <v>5</v>
      </c>
      <c r="N155" s="22">
        <f t="shared" si="11"/>
        <v>4.6904315196998124E-4</v>
      </c>
    </row>
    <row r="156" spans="2:14" x14ac:dyDescent="0.25">
      <c r="C156" t="s">
        <v>228</v>
      </c>
      <c r="D156" t="s">
        <v>76</v>
      </c>
      <c r="E156" t="s">
        <v>77</v>
      </c>
      <c r="F156" s="21">
        <v>6365</v>
      </c>
      <c r="G156">
        <v>10</v>
      </c>
      <c r="H156" s="22">
        <f t="shared" si="8"/>
        <v>1.5710919088766694E-3</v>
      </c>
      <c r="I156" s="21">
        <v>5250</v>
      </c>
      <c r="J156" s="22">
        <f t="shared" si="9"/>
        <v>0.82482325216025143</v>
      </c>
      <c r="K156" s="21">
        <v>1115</v>
      </c>
      <c r="L156" s="22">
        <f t="shared" si="10"/>
        <v>0.17517674783974863</v>
      </c>
      <c r="M156">
        <v>0</v>
      </c>
      <c r="N156" s="22">
        <f t="shared" si="11"/>
        <v>0</v>
      </c>
    </row>
    <row r="157" spans="2:14" x14ac:dyDescent="0.25">
      <c r="B157" t="s">
        <v>291</v>
      </c>
      <c r="C157" t="s">
        <v>229</v>
      </c>
      <c r="D157" t="s">
        <v>76</v>
      </c>
      <c r="E157" t="s">
        <v>77</v>
      </c>
      <c r="F157" s="21">
        <v>56085</v>
      </c>
      <c r="G157">
        <v>180</v>
      </c>
      <c r="H157" s="22">
        <f t="shared" si="8"/>
        <v>3.2094142818935543E-3</v>
      </c>
      <c r="I157" s="21">
        <v>38615</v>
      </c>
      <c r="J157" s="22">
        <f t="shared" si="9"/>
        <v>0.6885085138628867</v>
      </c>
      <c r="K157" s="21">
        <v>16860</v>
      </c>
      <c r="L157" s="22">
        <f t="shared" si="10"/>
        <v>0.30061513773736293</v>
      </c>
      <c r="M157">
        <v>425</v>
      </c>
      <c r="N157" s="22">
        <f t="shared" si="11"/>
        <v>7.5777837211375588E-3</v>
      </c>
    </row>
    <row r="158" spans="2:14" x14ac:dyDescent="0.25">
      <c r="B158" t="s">
        <v>292</v>
      </c>
      <c r="C158" t="s">
        <v>230</v>
      </c>
      <c r="D158" t="s">
        <v>76</v>
      </c>
      <c r="E158" t="s">
        <v>77</v>
      </c>
      <c r="F158" s="21">
        <v>96835</v>
      </c>
      <c r="G158">
        <v>585</v>
      </c>
      <c r="H158" s="22">
        <f t="shared" si="8"/>
        <v>6.0412041100841637E-3</v>
      </c>
      <c r="I158" s="21">
        <v>53740</v>
      </c>
      <c r="J158" s="22">
        <f t="shared" si="9"/>
        <v>0.5549646305571333</v>
      </c>
      <c r="K158" s="21">
        <v>42345</v>
      </c>
      <c r="L158" s="22">
        <f t="shared" si="10"/>
        <v>0.43729023596839983</v>
      </c>
      <c r="M158">
        <v>170</v>
      </c>
      <c r="N158" s="22">
        <f t="shared" si="11"/>
        <v>1.7555635875458253E-3</v>
      </c>
    </row>
    <row r="159" spans="2:14" x14ac:dyDescent="0.25">
      <c r="C159" t="s">
        <v>231</v>
      </c>
      <c r="D159" t="s">
        <v>76</v>
      </c>
      <c r="E159" t="s">
        <v>77</v>
      </c>
      <c r="F159" s="21">
        <v>79065</v>
      </c>
      <c r="G159">
        <v>360</v>
      </c>
      <c r="H159" s="22">
        <f t="shared" si="8"/>
        <v>4.5532157085941948E-3</v>
      </c>
      <c r="I159" s="21">
        <v>47785</v>
      </c>
      <c r="J159" s="22">
        <f t="shared" si="9"/>
        <v>0.60437614620881552</v>
      </c>
      <c r="K159" s="21">
        <v>30675</v>
      </c>
      <c r="L159" s="22">
        <f t="shared" si="10"/>
        <v>0.38797192183646367</v>
      </c>
      <c r="M159">
        <v>255</v>
      </c>
      <c r="N159" s="22">
        <f t="shared" si="11"/>
        <v>3.2251944602542213E-3</v>
      </c>
    </row>
    <row r="160" spans="2:14" x14ac:dyDescent="0.25">
      <c r="C160" t="s">
        <v>232</v>
      </c>
      <c r="D160" t="s">
        <v>76</v>
      </c>
      <c r="E160" t="s">
        <v>77</v>
      </c>
      <c r="F160" s="21">
        <v>4810</v>
      </c>
      <c r="G160">
        <v>10</v>
      </c>
      <c r="H160" s="22">
        <f t="shared" si="8"/>
        <v>2.0790020790020791E-3</v>
      </c>
      <c r="I160" s="21">
        <v>3570</v>
      </c>
      <c r="J160" s="22">
        <f t="shared" si="9"/>
        <v>0.74220374220374219</v>
      </c>
      <c r="K160" s="21">
        <v>1230</v>
      </c>
      <c r="L160" s="22">
        <f t="shared" si="10"/>
        <v>0.25571725571725573</v>
      </c>
      <c r="M160">
        <v>10</v>
      </c>
      <c r="N160" s="22">
        <f t="shared" si="11"/>
        <v>2.0790020790020791E-3</v>
      </c>
    </row>
    <row r="161" spans="2:14" x14ac:dyDescent="0.25">
      <c r="C161" t="s">
        <v>233</v>
      </c>
      <c r="D161" t="s">
        <v>91</v>
      </c>
      <c r="E161" t="s">
        <v>77</v>
      </c>
      <c r="F161" s="21">
        <v>7020</v>
      </c>
      <c r="G161">
        <v>55</v>
      </c>
      <c r="H161" s="22">
        <f t="shared" si="8"/>
        <v>7.8347578347578353E-3</v>
      </c>
      <c r="I161" s="21">
        <v>3690</v>
      </c>
      <c r="J161" s="22">
        <f t="shared" si="9"/>
        <v>0.52564102564102566</v>
      </c>
      <c r="K161" s="21">
        <v>3260</v>
      </c>
      <c r="L161" s="22">
        <f t="shared" si="10"/>
        <v>0.46438746438746437</v>
      </c>
      <c r="M161">
        <v>20</v>
      </c>
      <c r="N161" s="22">
        <f t="shared" si="11"/>
        <v>2.8490028490028491E-3</v>
      </c>
    </row>
    <row r="162" spans="2:14" x14ac:dyDescent="0.25">
      <c r="B162" t="s">
        <v>292</v>
      </c>
      <c r="C162" t="s">
        <v>234</v>
      </c>
      <c r="D162" t="s">
        <v>76</v>
      </c>
      <c r="E162" t="s">
        <v>77</v>
      </c>
      <c r="F162" s="21">
        <v>21945</v>
      </c>
      <c r="G162" s="21">
        <v>1035</v>
      </c>
      <c r="H162" s="22">
        <f t="shared" si="8"/>
        <v>4.7163362952836636E-2</v>
      </c>
      <c r="I162" s="21">
        <v>4435</v>
      </c>
      <c r="J162" s="22">
        <f t="shared" si="9"/>
        <v>0.20209614946457052</v>
      </c>
      <c r="K162" s="21">
        <v>16325</v>
      </c>
      <c r="L162" s="22">
        <f t="shared" si="10"/>
        <v>0.74390521758942807</v>
      </c>
      <c r="M162">
        <v>150</v>
      </c>
      <c r="N162" s="22">
        <f t="shared" si="11"/>
        <v>6.8352699931647299E-3</v>
      </c>
    </row>
    <row r="163" spans="2:14" x14ac:dyDescent="0.25">
      <c r="C163" t="s">
        <v>235</v>
      </c>
      <c r="D163" t="s">
        <v>91</v>
      </c>
      <c r="E163" t="s">
        <v>77</v>
      </c>
      <c r="F163" s="21">
        <v>6815</v>
      </c>
      <c r="G163">
        <v>10</v>
      </c>
      <c r="H163" s="22">
        <f t="shared" si="8"/>
        <v>1.467351430667645E-3</v>
      </c>
      <c r="I163" s="21">
        <v>4685</v>
      </c>
      <c r="J163" s="22">
        <f t="shared" si="9"/>
        <v>0.68745414526779158</v>
      </c>
      <c r="K163" s="21">
        <v>2115</v>
      </c>
      <c r="L163" s="22">
        <f t="shared" si="10"/>
        <v>0.31034482758620691</v>
      </c>
      <c r="M163">
        <v>10</v>
      </c>
      <c r="N163" s="22">
        <f t="shared" si="11"/>
        <v>1.467351430667645E-3</v>
      </c>
    </row>
    <row r="164" spans="2:14" x14ac:dyDescent="0.25">
      <c r="B164" t="s">
        <v>290</v>
      </c>
      <c r="C164" t="s">
        <v>236</v>
      </c>
      <c r="D164" t="s">
        <v>76</v>
      </c>
      <c r="E164" t="s">
        <v>77</v>
      </c>
      <c r="F164" s="21">
        <v>22355</v>
      </c>
      <c r="G164" s="21">
        <v>2955</v>
      </c>
      <c r="H164" s="22">
        <f t="shared" si="8"/>
        <v>0.13218519346902258</v>
      </c>
      <c r="I164" s="21">
        <v>3180</v>
      </c>
      <c r="J164" s="22">
        <f t="shared" si="9"/>
        <v>0.14225005591590248</v>
      </c>
      <c r="K164" s="21">
        <v>16085</v>
      </c>
      <c r="L164" s="22">
        <f t="shared" si="10"/>
        <v>0.71952583314694696</v>
      </c>
      <c r="M164">
        <v>140</v>
      </c>
      <c r="N164" s="22">
        <f t="shared" si="11"/>
        <v>6.2625810780586001E-3</v>
      </c>
    </row>
    <row r="165" spans="2:14" x14ac:dyDescent="0.25">
      <c r="C165" t="s">
        <v>237</v>
      </c>
      <c r="D165" t="s">
        <v>76</v>
      </c>
      <c r="E165" t="s">
        <v>77</v>
      </c>
      <c r="F165" s="21">
        <v>23925</v>
      </c>
      <c r="G165">
        <v>45</v>
      </c>
      <c r="H165" s="22">
        <f t="shared" si="8"/>
        <v>1.8808777429467085E-3</v>
      </c>
      <c r="I165" s="21">
        <v>16555</v>
      </c>
      <c r="J165" s="22">
        <f t="shared" si="9"/>
        <v>0.69195402298850572</v>
      </c>
      <c r="K165" s="21">
        <v>7280</v>
      </c>
      <c r="L165" s="22">
        <f t="shared" si="10"/>
        <v>0.30428422152560086</v>
      </c>
      <c r="M165">
        <v>45</v>
      </c>
      <c r="N165" s="22">
        <f t="shared" si="11"/>
        <v>1.8808777429467085E-3</v>
      </c>
    </row>
    <row r="166" spans="2:14" x14ac:dyDescent="0.25">
      <c r="C166" t="s">
        <v>238</v>
      </c>
      <c r="D166" t="s">
        <v>91</v>
      </c>
      <c r="E166" t="s">
        <v>77</v>
      </c>
      <c r="F166" s="21">
        <v>6570</v>
      </c>
      <c r="G166">
        <v>15</v>
      </c>
      <c r="H166" s="22">
        <f t="shared" si="8"/>
        <v>2.2831050228310501E-3</v>
      </c>
      <c r="I166" s="21">
        <v>4620</v>
      </c>
      <c r="J166" s="22">
        <f t="shared" si="9"/>
        <v>0.70319634703196343</v>
      </c>
      <c r="K166" s="21">
        <v>1925</v>
      </c>
      <c r="L166" s="22">
        <f t="shared" si="10"/>
        <v>0.29299847792998479</v>
      </c>
      <c r="M166">
        <v>10</v>
      </c>
      <c r="N166" s="22">
        <f t="shared" si="11"/>
        <v>1.5220700152207001E-3</v>
      </c>
    </row>
    <row r="167" spans="2:14" x14ac:dyDescent="0.25">
      <c r="B167" t="s">
        <v>290</v>
      </c>
      <c r="C167" t="s">
        <v>239</v>
      </c>
      <c r="D167" t="s">
        <v>76</v>
      </c>
      <c r="E167" t="s">
        <v>77</v>
      </c>
      <c r="F167" s="21">
        <v>7595</v>
      </c>
      <c r="G167">
        <v>85</v>
      </c>
      <c r="H167" s="22">
        <f t="shared" si="8"/>
        <v>1.119157340355497E-2</v>
      </c>
      <c r="I167" s="21">
        <v>3615</v>
      </c>
      <c r="J167" s="22">
        <f t="shared" si="9"/>
        <v>0.4759710335747202</v>
      </c>
      <c r="K167" s="21">
        <v>3865</v>
      </c>
      <c r="L167" s="22">
        <f t="shared" si="10"/>
        <v>0.5088874259381172</v>
      </c>
      <c r="M167">
        <v>35</v>
      </c>
      <c r="N167" s="22">
        <f t="shared" si="11"/>
        <v>4.608294930875576E-3</v>
      </c>
    </row>
    <row r="168" spans="2:14" x14ac:dyDescent="0.25">
      <c r="C168" t="s">
        <v>240</v>
      </c>
      <c r="D168" t="s">
        <v>76</v>
      </c>
      <c r="E168" t="s">
        <v>77</v>
      </c>
      <c r="F168" s="21">
        <v>5845</v>
      </c>
      <c r="G168">
        <v>10</v>
      </c>
      <c r="H168" s="22">
        <f t="shared" si="8"/>
        <v>1.710863986313088E-3</v>
      </c>
      <c r="I168" s="21">
        <v>4285</v>
      </c>
      <c r="J168" s="22">
        <f t="shared" si="9"/>
        <v>0.73310521813515828</v>
      </c>
      <c r="K168" s="21">
        <v>1540</v>
      </c>
      <c r="L168" s="22">
        <f t="shared" si="10"/>
        <v>0.26347305389221559</v>
      </c>
      <c r="M168">
        <v>10</v>
      </c>
      <c r="N168" s="22">
        <f t="shared" si="11"/>
        <v>1.710863986313088E-3</v>
      </c>
    </row>
    <row r="169" spans="2:14" x14ac:dyDescent="0.25">
      <c r="C169" t="s">
        <v>241</v>
      </c>
      <c r="D169" t="s">
        <v>76</v>
      </c>
      <c r="E169" t="s">
        <v>77</v>
      </c>
      <c r="F169" s="21">
        <v>11075</v>
      </c>
      <c r="G169">
        <v>20</v>
      </c>
      <c r="H169" s="22">
        <f t="shared" si="8"/>
        <v>1.8058690744920992E-3</v>
      </c>
      <c r="I169" s="21">
        <v>8330</v>
      </c>
      <c r="J169" s="22">
        <f t="shared" si="9"/>
        <v>0.75214446952595937</v>
      </c>
      <c r="K169" s="21">
        <v>2715</v>
      </c>
      <c r="L169" s="22">
        <f t="shared" si="10"/>
        <v>0.24514672686230249</v>
      </c>
      <c r="M169">
        <v>10</v>
      </c>
      <c r="N169" s="22">
        <f t="shared" si="11"/>
        <v>9.0293453724604961E-4</v>
      </c>
    </row>
    <row r="170" spans="2:14" x14ac:dyDescent="0.25">
      <c r="B170" t="s">
        <v>290</v>
      </c>
      <c r="C170" t="s">
        <v>242</v>
      </c>
      <c r="D170" t="s">
        <v>76</v>
      </c>
      <c r="E170" t="s">
        <v>77</v>
      </c>
      <c r="F170" s="21">
        <v>8810</v>
      </c>
      <c r="G170">
        <v>55</v>
      </c>
      <c r="H170" s="22">
        <f t="shared" si="8"/>
        <v>6.2429057888762768E-3</v>
      </c>
      <c r="I170" s="21">
        <v>5560</v>
      </c>
      <c r="J170" s="22">
        <f t="shared" si="9"/>
        <v>0.6311010215664018</v>
      </c>
      <c r="K170" s="21">
        <v>3080</v>
      </c>
      <c r="L170" s="22">
        <f t="shared" si="10"/>
        <v>0.3496027241770715</v>
      </c>
      <c r="M170">
        <v>110</v>
      </c>
      <c r="N170" s="22">
        <f t="shared" si="11"/>
        <v>1.2485811577752554E-2</v>
      </c>
    </row>
    <row r="171" spans="2:14" x14ac:dyDescent="0.25">
      <c r="C171" t="s">
        <v>243</v>
      </c>
      <c r="D171" t="s">
        <v>91</v>
      </c>
      <c r="E171" t="s">
        <v>77</v>
      </c>
      <c r="F171" s="21">
        <v>5400</v>
      </c>
      <c r="G171">
        <v>15</v>
      </c>
      <c r="H171" s="22">
        <f t="shared" si="8"/>
        <v>2.7777777777777779E-3</v>
      </c>
      <c r="I171" s="21">
        <v>3705</v>
      </c>
      <c r="J171" s="22">
        <f t="shared" si="9"/>
        <v>0.68611111111111112</v>
      </c>
      <c r="K171" s="21">
        <v>1660</v>
      </c>
      <c r="L171" s="22">
        <f t="shared" si="10"/>
        <v>0.30740740740740741</v>
      </c>
      <c r="M171">
        <v>20</v>
      </c>
      <c r="N171" s="22">
        <f t="shared" si="11"/>
        <v>3.7037037037037038E-3</v>
      </c>
    </row>
    <row r="172" spans="2:14" x14ac:dyDescent="0.25">
      <c r="C172" t="s">
        <v>244</v>
      </c>
      <c r="D172" t="s">
        <v>76</v>
      </c>
      <c r="E172" t="s">
        <v>77</v>
      </c>
      <c r="F172" s="21">
        <v>11515</v>
      </c>
      <c r="G172">
        <v>255</v>
      </c>
      <c r="H172" s="22">
        <f t="shared" si="8"/>
        <v>2.214502822405558E-2</v>
      </c>
      <c r="I172" s="21">
        <v>3940</v>
      </c>
      <c r="J172" s="22">
        <f t="shared" si="9"/>
        <v>0.34216239687364308</v>
      </c>
      <c r="K172" s="21">
        <v>7315</v>
      </c>
      <c r="L172" s="22">
        <f t="shared" si="10"/>
        <v>0.63525835866261393</v>
      </c>
      <c r="M172">
        <v>5</v>
      </c>
      <c r="N172" s="22">
        <f t="shared" si="11"/>
        <v>4.3421623968736432E-4</v>
      </c>
    </row>
    <row r="173" spans="2:14" x14ac:dyDescent="0.25">
      <c r="B173" t="s">
        <v>290</v>
      </c>
      <c r="C173" t="s">
        <v>245</v>
      </c>
      <c r="D173" t="s">
        <v>91</v>
      </c>
      <c r="E173" t="s">
        <v>77</v>
      </c>
      <c r="F173" s="21">
        <v>9620</v>
      </c>
      <c r="G173">
        <v>220</v>
      </c>
      <c r="H173" s="22">
        <f t="shared" si="8"/>
        <v>2.286902286902287E-2</v>
      </c>
      <c r="I173" s="21">
        <v>4605</v>
      </c>
      <c r="J173" s="22">
        <f t="shared" si="9"/>
        <v>0.4786902286902287</v>
      </c>
      <c r="K173" s="21">
        <v>4770</v>
      </c>
      <c r="L173" s="22">
        <f t="shared" si="10"/>
        <v>0.49584199584199584</v>
      </c>
      <c r="M173">
        <v>30</v>
      </c>
      <c r="N173" s="22">
        <f t="shared" si="11"/>
        <v>3.1185031185031187E-3</v>
      </c>
    </row>
    <row r="174" spans="2:14" x14ac:dyDescent="0.25">
      <c r="B174" t="s">
        <v>290</v>
      </c>
      <c r="C174" t="s">
        <v>246</v>
      </c>
      <c r="D174" t="s">
        <v>76</v>
      </c>
      <c r="E174" t="s">
        <v>77</v>
      </c>
      <c r="F174" s="21">
        <v>42325</v>
      </c>
      <c r="G174">
        <v>460</v>
      </c>
      <c r="H174" s="22">
        <f t="shared" si="8"/>
        <v>1.086828115770821E-2</v>
      </c>
      <c r="I174" s="21">
        <v>25535</v>
      </c>
      <c r="J174" s="22">
        <f t="shared" si="9"/>
        <v>0.60330773774365032</v>
      </c>
      <c r="K174" s="21">
        <v>16250</v>
      </c>
      <c r="L174" s="22">
        <f t="shared" si="10"/>
        <v>0.38393384524512697</v>
      </c>
      <c r="M174">
        <v>85</v>
      </c>
      <c r="N174" s="22">
        <f t="shared" si="11"/>
        <v>2.0082693443591259E-3</v>
      </c>
    </row>
    <row r="175" spans="2:14" x14ac:dyDescent="0.25">
      <c r="C175" t="s">
        <v>247</v>
      </c>
      <c r="D175" t="s">
        <v>76</v>
      </c>
      <c r="E175" t="s">
        <v>77</v>
      </c>
      <c r="F175" s="21">
        <v>24220</v>
      </c>
      <c r="G175">
        <v>255</v>
      </c>
      <c r="H175" s="22">
        <f t="shared" si="8"/>
        <v>1.0528488852188274E-2</v>
      </c>
      <c r="I175" s="21">
        <v>16615</v>
      </c>
      <c r="J175" s="22">
        <f t="shared" si="9"/>
        <v>0.6860033030553262</v>
      </c>
      <c r="K175" s="21">
        <v>7305</v>
      </c>
      <c r="L175" s="22">
        <f t="shared" si="10"/>
        <v>0.30161023947151117</v>
      </c>
      <c r="M175">
        <v>40</v>
      </c>
      <c r="N175" s="22">
        <f t="shared" si="11"/>
        <v>1.6515276630883566E-3</v>
      </c>
    </row>
    <row r="176" spans="2:14" x14ac:dyDescent="0.25">
      <c r="C176" t="s">
        <v>248</v>
      </c>
      <c r="D176" t="s">
        <v>76</v>
      </c>
      <c r="E176" t="s">
        <v>77</v>
      </c>
      <c r="F176" s="21">
        <v>6435</v>
      </c>
      <c r="G176">
        <v>80</v>
      </c>
      <c r="H176" s="22">
        <f t="shared" si="8"/>
        <v>1.2432012432012432E-2</v>
      </c>
      <c r="I176" s="21">
        <v>2905</v>
      </c>
      <c r="J176" s="22">
        <f t="shared" si="9"/>
        <v>0.45143745143745145</v>
      </c>
      <c r="K176" s="21">
        <v>3445</v>
      </c>
      <c r="L176" s="22">
        <f t="shared" si="10"/>
        <v>0.53535353535353536</v>
      </c>
      <c r="M176">
        <v>0</v>
      </c>
      <c r="N176" s="22">
        <f t="shared" si="11"/>
        <v>0</v>
      </c>
    </row>
    <row r="177" spans="2:14" x14ac:dyDescent="0.25">
      <c r="C177" t="s">
        <v>249</v>
      </c>
      <c r="D177" t="s">
        <v>76</v>
      </c>
      <c r="E177" t="s">
        <v>77</v>
      </c>
      <c r="F177" s="21">
        <v>48635</v>
      </c>
      <c r="G177">
        <v>90</v>
      </c>
      <c r="H177" s="22">
        <f t="shared" si="8"/>
        <v>1.8505191734347693E-3</v>
      </c>
      <c r="I177" s="21">
        <v>36355</v>
      </c>
      <c r="J177" s="22">
        <f t="shared" si="9"/>
        <v>0.74750693944690039</v>
      </c>
      <c r="K177" s="21">
        <v>12095</v>
      </c>
      <c r="L177" s="22">
        <f t="shared" si="10"/>
        <v>0.24868921558548371</v>
      </c>
      <c r="M177">
        <v>95</v>
      </c>
      <c r="N177" s="22">
        <f t="shared" si="11"/>
        <v>1.9533257941811454E-3</v>
      </c>
    </row>
    <row r="178" spans="2:14" x14ac:dyDescent="0.25">
      <c r="C178" t="s">
        <v>250</v>
      </c>
      <c r="D178" t="s">
        <v>173</v>
      </c>
      <c r="E178" t="s">
        <v>77</v>
      </c>
      <c r="F178" s="21">
        <v>7250</v>
      </c>
      <c r="G178">
        <v>125</v>
      </c>
      <c r="H178" s="22">
        <f t="shared" si="8"/>
        <v>1.7241379310344827E-2</v>
      </c>
      <c r="I178" s="21">
        <v>3260</v>
      </c>
      <c r="J178" s="22">
        <f t="shared" si="9"/>
        <v>0.4496551724137931</v>
      </c>
      <c r="K178" s="21">
        <v>3865</v>
      </c>
      <c r="L178" s="22">
        <f t="shared" si="10"/>
        <v>0.53310344827586209</v>
      </c>
      <c r="M178">
        <v>0</v>
      </c>
      <c r="N178" s="22">
        <f t="shared" si="11"/>
        <v>0</v>
      </c>
    </row>
    <row r="179" spans="2:14" x14ac:dyDescent="0.25">
      <c r="C179" t="s">
        <v>251</v>
      </c>
      <c r="D179" t="s">
        <v>76</v>
      </c>
      <c r="E179" t="s">
        <v>77</v>
      </c>
      <c r="F179" s="21">
        <v>170545</v>
      </c>
      <c r="G179" s="21">
        <v>2865</v>
      </c>
      <c r="H179" s="22">
        <f t="shared" si="8"/>
        <v>1.6799085285408542E-2</v>
      </c>
      <c r="I179" s="21">
        <v>87950</v>
      </c>
      <c r="J179" s="22">
        <f t="shared" si="9"/>
        <v>0.5156996687091383</v>
      </c>
      <c r="K179" s="21">
        <v>78545</v>
      </c>
      <c r="L179" s="22">
        <f t="shared" si="10"/>
        <v>0.4605529332434255</v>
      </c>
      <c r="M179" s="21">
        <v>1185</v>
      </c>
      <c r="N179" s="22">
        <f t="shared" si="11"/>
        <v>6.9483127620276171E-3</v>
      </c>
    </row>
    <row r="180" spans="2:14" x14ac:dyDescent="0.25">
      <c r="B180" t="s">
        <v>291</v>
      </c>
      <c r="C180" t="s">
        <v>252</v>
      </c>
      <c r="D180" t="s">
        <v>76</v>
      </c>
      <c r="E180" t="s">
        <v>77</v>
      </c>
      <c r="F180" s="21">
        <v>34530</v>
      </c>
      <c r="G180">
        <v>100</v>
      </c>
      <c r="H180" s="22">
        <f t="shared" si="8"/>
        <v>2.8960324355632784E-3</v>
      </c>
      <c r="I180" s="21">
        <v>24550</v>
      </c>
      <c r="J180" s="22">
        <f t="shared" si="9"/>
        <v>0.7109759629307848</v>
      </c>
      <c r="K180" s="21">
        <v>9845</v>
      </c>
      <c r="L180" s="22">
        <f t="shared" si="10"/>
        <v>0.28511439328120475</v>
      </c>
      <c r="M180">
        <v>40</v>
      </c>
      <c r="N180" s="22">
        <f t="shared" si="11"/>
        <v>1.1584129742253113E-3</v>
      </c>
    </row>
    <row r="181" spans="2:14" x14ac:dyDescent="0.25">
      <c r="C181" t="s">
        <v>253</v>
      </c>
      <c r="D181" t="s">
        <v>254</v>
      </c>
      <c r="E181" t="s">
        <v>77</v>
      </c>
      <c r="F181" s="21">
        <v>9680</v>
      </c>
      <c r="G181">
        <v>25</v>
      </c>
      <c r="H181" s="22">
        <f t="shared" si="8"/>
        <v>2.5826446280991736E-3</v>
      </c>
      <c r="I181" s="21">
        <v>5580</v>
      </c>
      <c r="J181" s="22">
        <f t="shared" si="9"/>
        <v>0.57644628099173556</v>
      </c>
      <c r="K181" s="21">
        <v>4065</v>
      </c>
      <c r="L181" s="22">
        <f t="shared" si="10"/>
        <v>0.4199380165289256</v>
      </c>
      <c r="M181">
        <v>15</v>
      </c>
      <c r="N181" s="22">
        <f t="shared" si="11"/>
        <v>1.5495867768595042E-3</v>
      </c>
    </row>
    <row r="182" spans="2:14" x14ac:dyDescent="0.25">
      <c r="C182" t="s">
        <v>255</v>
      </c>
      <c r="D182" t="s">
        <v>76</v>
      </c>
      <c r="E182" t="s">
        <v>77</v>
      </c>
      <c r="F182" s="21">
        <v>4930</v>
      </c>
      <c r="G182">
        <v>0</v>
      </c>
      <c r="H182" s="22">
        <f t="shared" si="8"/>
        <v>0</v>
      </c>
      <c r="I182" s="21">
        <v>3975</v>
      </c>
      <c r="J182" s="22">
        <f t="shared" si="9"/>
        <v>0.80628803245436109</v>
      </c>
      <c r="K182">
        <v>950</v>
      </c>
      <c r="L182" s="22">
        <f t="shared" si="10"/>
        <v>0.1926977687626775</v>
      </c>
      <c r="M182">
        <v>0</v>
      </c>
      <c r="N182" s="22">
        <f t="shared" si="11"/>
        <v>0</v>
      </c>
    </row>
    <row r="183" spans="2:14" x14ac:dyDescent="0.25">
      <c r="C183" t="s">
        <v>256</v>
      </c>
      <c r="D183" t="s">
        <v>76</v>
      </c>
      <c r="E183" t="s">
        <v>77</v>
      </c>
      <c r="F183" s="21">
        <v>118465</v>
      </c>
      <c r="G183">
        <v>795</v>
      </c>
      <c r="H183" s="22">
        <f t="shared" si="8"/>
        <v>6.7108428649812184E-3</v>
      </c>
      <c r="I183" s="21">
        <v>63440</v>
      </c>
      <c r="J183" s="22">
        <f t="shared" si="9"/>
        <v>0.5355168193137213</v>
      </c>
      <c r="K183" s="21">
        <v>53805</v>
      </c>
      <c r="L183" s="22">
        <f t="shared" si="10"/>
        <v>0.45418478031486093</v>
      </c>
      <c r="M183">
        <v>430</v>
      </c>
      <c r="N183" s="22">
        <f t="shared" si="11"/>
        <v>3.629764065335753E-3</v>
      </c>
    </row>
    <row r="184" spans="2:14" x14ac:dyDescent="0.25">
      <c r="C184" t="s">
        <v>257</v>
      </c>
      <c r="D184" t="s">
        <v>76</v>
      </c>
      <c r="E184" t="s">
        <v>77</v>
      </c>
      <c r="F184" s="21">
        <v>25640</v>
      </c>
      <c r="G184">
        <v>80</v>
      </c>
      <c r="H184" s="22">
        <f t="shared" si="8"/>
        <v>3.1201248049921998E-3</v>
      </c>
      <c r="I184" s="21">
        <v>19480</v>
      </c>
      <c r="J184" s="22">
        <f t="shared" si="9"/>
        <v>0.75975039001560063</v>
      </c>
      <c r="K184" s="21">
        <v>6025</v>
      </c>
      <c r="L184" s="22">
        <f t="shared" si="10"/>
        <v>0.23498439937597504</v>
      </c>
      <c r="M184">
        <v>55</v>
      </c>
      <c r="N184" s="22">
        <f t="shared" si="11"/>
        <v>2.1450858034321374E-3</v>
      </c>
    </row>
    <row r="185" spans="2:14" x14ac:dyDescent="0.25">
      <c r="C185" t="s">
        <v>258</v>
      </c>
      <c r="D185" t="s">
        <v>76</v>
      </c>
      <c r="E185" t="s">
        <v>77</v>
      </c>
      <c r="F185" s="21">
        <v>136810</v>
      </c>
      <c r="G185">
        <v>385</v>
      </c>
      <c r="H185" s="22">
        <f t="shared" si="8"/>
        <v>2.8141217747240698E-3</v>
      </c>
      <c r="I185" s="21">
        <v>90695</v>
      </c>
      <c r="J185" s="22">
        <f t="shared" si="9"/>
        <v>0.66292668664571308</v>
      </c>
      <c r="K185" s="21">
        <v>45355</v>
      </c>
      <c r="L185" s="22">
        <f t="shared" si="10"/>
        <v>0.33151816387690958</v>
      </c>
      <c r="M185">
        <v>375</v>
      </c>
      <c r="N185" s="22">
        <f t="shared" si="11"/>
        <v>2.7410277026533149E-3</v>
      </c>
    </row>
    <row r="186" spans="2:14" x14ac:dyDescent="0.25">
      <c r="C186" t="s">
        <v>259</v>
      </c>
      <c r="D186" t="s">
        <v>260</v>
      </c>
      <c r="E186" t="s">
        <v>77</v>
      </c>
      <c r="F186" s="21">
        <v>5550</v>
      </c>
      <c r="G186">
        <v>70</v>
      </c>
      <c r="H186" s="22">
        <f t="shared" si="8"/>
        <v>1.2612612612612612E-2</v>
      </c>
      <c r="I186" s="21">
        <v>2415</v>
      </c>
      <c r="J186" s="22">
        <f t="shared" si="9"/>
        <v>0.43513513513513513</v>
      </c>
      <c r="K186" s="21">
        <v>3065</v>
      </c>
      <c r="L186" s="22">
        <f t="shared" si="10"/>
        <v>0.55225225225225227</v>
      </c>
      <c r="M186">
        <v>10</v>
      </c>
      <c r="N186" s="22">
        <f t="shared" si="11"/>
        <v>1.8018018018018018E-3</v>
      </c>
    </row>
    <row r="187" spans="2:14" x14ac:dyDescent="0.25">
      <c r="C187" t="s">
        <v>261</v>
      </c>
      <c r="D187" t="s">
        <v>91</v>
      </c>
      <c r="E187" t="s">
        <v>77</v>
      </c>
      <c r="F187" s="21">
        <v>13330</v>
      </c>
      <c r="G187">
        <v>765</v>
      </c>
      <c r="H187" s="22">
        <f t="shared" si="8"/>
        <v>5.7389347336834207E-2</v>
      </c>
      <c r="I187" s="21">
        <v>4235</v>
      </c>
      <c r="J187" s="22">
        <f t="shared" si="9"/>
        <v>0.31770442610652661</v>
      </c>
      <c r="K187" s="21">
        <v>8315</v>
      </c>
      <c r="L187" s="22">
        <f t="shared" si="10"/>
        <v>0.62378094523630911</v>
      </c>
      <c r="M187">
        <v>10</v>
      </c>
      <c r="N187" s="22">
        <f t="shared" si="11"/>
        <v>7.501875468867217E-4</v>
      </c>
    </row>
    <row r="188" spans="2:14" x14ac:dyDescent="0.25">
      <c r="C188" t="s">
        <v>262</v>
      </c>
      <c r="D188" t="s">
        <v>76</v>
      </c>
      <c r="E188" t="s">
        <v>77</v>
      </c>
      <c r="F188" s="21">
        <v>6915</v>
      </c>
      <c r="G188">
        <v>35</v>
      </c>
      <c r="H188" s="22">
        <f t="shared" si="8"/>
        <v>5.0614605929139552E-3</v>
      </c>
      <c r="I188" s="21">
        <v>5180</v>
      </c>
      <c r="J188" s="22">
        <f t="shared" si="9"/>
        <v>0.74909616775126542</v>
      </c>
      <c r="K188" s="21">
        <v>1685</v>
      </c>
      <c r="L188" s="22">
        <f t="shared" si="10"/>
        <v>0.24367317425885757</v>
      </c>
      <c r="M188">
        <v>10</v>
      </c>
      <c r="N188" s="22">
        <f t="shared" si="11"/>
        <v>1.4461315979754157E-3</v>
      </c>
    </row>
    <row r="189" spans="2:14" x14ac:dyDescent="0.25">
      <c r="C189" t="s">
        <v>263</v>
      </c>
      <c r="D189" t="s">
        <v>76</v>
      </c>
      <c r="E189" t="s">
        <v>77</v>
      </c>
      <c r="F189" s="21">
        <v>32490</v>
      </c>
      <c r="G189">
        <v>300</v>
      </c>
      <c r="H189" s="22">
        <f t="shared" si="8"/>
        <v>9.2336103416435829E-3</v>
      </c>
      <c r="I189" s="21">
        <v>20640</v>
      </c>
      <c r="J189" s="22">
        <f t="shared" si="9"/>
        <v>0.63527239150507853</v>
      </c>
      <c r="K189" s="21">
        <v>11535</v>
      </c>
      <c r="L189" s="22">
        <f t="shared" si="10"/>
        <v>0.35503231763619575</v>
      </c>
      <c r="M189">
        <v>20</v>
      </c>
      <c r="N189" s="22">
        <f t="shared" si="11"/>
        <v>6.1557402277623882E-4</v>
      </c>
    </row>
    <row r="190" spans="2:14" x14ac:dyDescent="0.25">
      <c r="C190" t="s">
        <v>264</v>
      </c>
      <c r="D190" t="s">
        <v>76</v>
      </c>
      <c r="E190" t="s">
        <v>77</v>
      </c>
      <c r="F190" s="21">
        <v>21075</v>
      </c>
      <c r="G190">
        <v>45</v>
      </c>
      <c r="H190" s="22">
        <f t="shared" si="8"/>
        <v>2.1352313167259788E-3</v>
      </c>
      <c r="I190" s="21">
        <v>10810</v>
      </c>
      <c r="J190" s="22">
        <f t="shared" si="9"/>
        <v>0.51293001186239617</v>
      </c>
      <c r="K190" s="21">
        <v>10200</v>
      </c>
      <c r="L190" s="22">
        <f t="shared" si="10"/>
        <v>0.48398576512455516</v>
      </c>
      <c r="M190">
        <v>20</v>
      </c>
      <c r="N190" s="22">
        <f t="shared" si="11"/>
        <v>9.4899169632265714E-4</v>
      </c>
    </row>
    <row r="191" spans="2:14" x14ac:dyDescent="0.25">
      <c r="B191" t="s">
        <v>290</v>
      </c>
      <c r="C191" t="s">
        <v>265</v>
      </c>
      <c r="D191" t="s">
        <v>76</v>
      </c>
      <c r="E191" t="s">
        <v>77</v>
      </c>
      <c r="F191" s="21">
        <v>42585</v>
      </c>
      <c r="G191" s="21">
        <v>5760</v>
      </c>
      <c r="H191" s="22">
        <f t="shared" si="8"/>
        <v>0.13525889397675236</v>
      </c>
      <c r="I191" s="21">
        <v>8100</v>
      </c>
      <c r="J191" s="22">
        <f t="shared" si="9"/>
        <v>0.19020781965480804</v>
      </c>
      <c r="K191" s="21">
        <v>28140</v>
      </c>
      <c r="L191" s="22">
        <f t="shared" si="10"/>
        <v>0.66079605494892568</v>
      </c>
      <c r="M191">
        <v>585</v>
      </c>
      <c r="N191" s="22">
        <f t="shared" si="11"/>
        <v>1.3737231419513914E-2</v>
      </c>
    </row>
    <row r="192" spans="2:14" x14ac:dyDescent="0.25">
      <c r="B192" t="s">
        <v>291</v>
      </c>
      <c r="C192" t="s">
        <v>266</v>
      </c>
      <c r="D192" t="s">
        <v>91</v>
      </c>
      <c r="E192" t="s">
        <v>77</v>
      </c>
      <c r="F192" s="21">
        <v>5760</v>
      </c>
      <c r="G192">
        <v>10</v>
      </c>
      <c r="H192" s="22">
        <f t="shared" si="8"/>
        <v>1.736111111111111E-3</v>
      </c>
      <c r="I192" s="21">
        <v>3510</v>
      </c>
      <c r="J192" s="22">
        <f t="shared" si="9"/>
        <v>0.609375</v>
      </c>
      <c r="K192" s="21">
        <v>2240</v>
      </c>
      <c r="L192" s="22">
        <f t="shared" si="10"/>
        <v>0.3888888888888889</v>
      </c>
      <c r="M192">
        <v>5</v>
      </c>
      <c r="N192" s="22">
        <f t="shared" si="11"/>
        <v>8.6805555555555551E-4</v>
      </c>
    </row>
    <row r="193" spans="2:14" x14ac:dyDescent="0.25">
      <c r="C193" t="s">
        <v>267</v>
      </c>
      <c r="D193" t="s">
        <v>76</v>
      </c>
      <c r="E193" t="s">
        <v>77</v>
      </c>
      <c r="F193" s="21">
        <v>46955</v>
      </c>
      <c r="G193">
        <v>80</v>
      </c>
      <c r="H193" s="22">
        <f t="shared" si="8"/>
        <v>1.703758918113087E-3</v>
      </c>
      <c r="I193" s="21">
        <v>33775</v>
      </c>
      <c r="J193" s="22">
        <f t="shared" si="9"/>
        <v>0.71930571824086886</v>
      </c>
      <c r="K193" s="21">
        <v>12885</v>
      </c>
      <c r="L193" s="22">
        <f t="shared" si="10"/>
        <v>0.27441167074858908</v>
      </c>
      <c r="M193">
        <v>215</v>
      </c>
      <c r="N193" s="22">
        <f t="shared" si="11"/>
        <v>4.5788520924289217E-3</v>
      </c>
    </row>
    <row r="194" spans="2:14" x14ac:dyDescent="0.25">
      <c r="C194" t="s">
        <v>268</v>
      </c>
      <c r="D194" t="s">
        <v>76</v>
      </c>
      <c r="E194" t="s">
        <v>77</v>
      </c>
      <c r="F194" s="21">
        <v>19445</v>
      </c>
      <c r="G194" s="21">
        <v>4070</v>
      </c>
      <c r="H194" s="22">
        <f t="shared" si="8"/>
        <v>0.20930830547698637</v>
      </c>
      <c r="I194">
        <v>450</v>
      </c>
      <c r="J194" s="22">
        <f t="shared" si="9"/>
        <v>2.3142195937258934E-2</v>
      </c>
      <c r="K194" s="21">
        <v>14710</v>
      </c>
      <c r="L194" s="22">
        <f t="shared" si="10"/>
        <v>0.7564926716379532</v>
      </c>
      <c r="M194">
        <v>220</v>
      </c>
      <c r="N194" s="22">
        <f t="shared" si="11"/>
        <v>1.131396245821548E-2</v>
      </c>
    </row>
    <row r="195" spans="2:14" x14ac:dyDescent="0.25">
      <c r="C195" t="s">
        <v>269</v>
      </c>
      <c r="D195" t="s">
        <v>76</v>
      </c>
      <c r="E195" t="s">
        <v>77</v>
      </c>
      <c r="F195" s="21">
        <v>5065</v>
      </c>
      <c r="G195">
        <v>10</v>
      </c>
      <c r="H195" s="22">
        <f t="shared" si="8"/>
        <v>1.9743336623889436E-3</v>
      </c>
      <c r="I195" s="21">
        <v>3510</v>
      </c>
      <c r="J195" s="22">
        <f t="shared" si="9"/>
        <v>0.69299111549851922</v>
      </c>
      <c r="K195" s="21">
        <v>1540</v>
      </c>
      <c r="L195" s="22">
        <f t="shared" si="10"/>
        <v>0.30404738400789733</v>
      </c>
      <c r="M195">
        <v>5</v>
      </c>
      <c r="N195" s="22">
        <f t="shared" si="11"/>
        <v>9.871668311944718E-4</v>
      </c>
    </row>
    <row r="196" spans="2:14" x14ac:dyDescent="0.25">
      <c r="B196" t="s">
        <v>289</v>
      </c>
      <c r="C196" t="s">
        <v>293</v>
      </c>
      <c r="E196" t="s">
        <v>77</v>
      </c>
      <c r="F196" s="48">
        <v>15315.576923076924</v>
      </c>
      <c r="G196">
        <v>1024</v>
      </c>
      <c r="H196" s="22">
        <v>6.6104542702065394E-2</v>
      </c>
      <c r="N196" s="22">
        <v>5.674731755117104E-3</v>
      </c>
    </row>
    <row r="197" spans="2:14" x14ac:dyDescent="0.25">
      <c r="B197" t="s">
        <v>289</v>
      </c>
      <c r="C197" t="s">
        <v>294</v>
      </c>
      <c r="E197" t="s">
        <v>77</v>
      </c>
      <c r="F197" s="48">
        <v>65098.125</v>
      </c>
      <c r="G197">
        <v>2840</v>
      </c>
      <c r="H197" s="22">
        <v>3.1879957749857496E-2</v>
      </c>
      <c r="N197" s="22">
        <v>1.0062607482524029E-2</v>
      </c>
    </row>
    <row r="198" spans="2:14" x14ac:dyDescent="0.25">
      <c r="B198" t="s">
        <v>289</v>
      </c>
      <c r="C198" t="s">
        <v>295</v>
      </c>
      <c r="E198" t="s">
        <v>77</v>
      </c>
      <c r="F198" s="48">
        <v>26510</v>
      </c>
      <c r="G198">
        <v>170</v>
      </c>
      <c r="H198" s="22">
        <v>1.2423809098876104E-2</v>
      </c>
      <c r="N198" s="22">
        <v>2.7483294924914286E-3</v>
      </c>
    </row>
    <row r="199" spans="2:14" x14ac:dyDescent="0.25">
      <c r="C199" s="50" t="s">
        <v>289</v>
      </c>
      <c r="D199" s="50"/>
      <c r="E199" s="50" t="s">
        <v>77</v>
      </c>
      <c r="F199" s="51">
        <f>AVERAGE(F196:F198)</f>
        <v>35641.233974358976</v>
      </c>
      <c r="G199" s="51">
        <f t="shared" ref="G199:H199" si="12">AVERAGE(G196:G198)</f>
        <v>1344.6666666666667</v>
      </c>
      <c r="H199" s="52">
        <f t="shared" si="12"/>
        <v>3.6802769850266336E-2</v>
      </c>
      <c r="I199" s="50"/>
      <c r="J199" s="50"/>
      <c r="K199" s="50"/>
      <c r="L199" s="50"/>
      <c r="M199" s="50"/>
      <c r="N199" s="52">
        <f t="shared" ref="N199" si="13">AVERAGE(N196:N198)</f>
        <v>6.1618895767108538E-3</v>
      </c>
    </row>
  </sheetData>
  <autoFilter ref="B3:N198"/>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9</vt:i4>
      </vt:variant>
    </vt:vector>
  </HeadingPairs>
  <TitlesOfParts>
    <vt:vector size="11" baseType="lpstr">
      <vt:lpstr>ANGLO</vt:lpstr>
      <vt:lpstr>Stats langue</vt:lpstr>
      <vt:lpstr>ANGLO!Texte2</vt:lpstr>
      <vt:lpstr>ANGLO!Texte3</vt:lpstr>
      <vt:lpstr>ANGLO!Texte4</vt:lpstr>
      <vt:lpstr>ANGLO!Texte5</vt:lpstr>
      <vt:lpstr>ANGLO!Texte6</vt:lpstr>
      <vt:lpstr>ANGLO!Texte7</vt:lpstr>
      <vt:lpstr>ANGLO!Texte8</vt:lpstr>
      <vt:lpstr>ANGLO!Texte9</vt:lpstr>
      <vt:lpstr>ANGLO!Zone_d_impression</vt:lpstr>
    </vt:vector>
  </TitlesOfParts>
  <Company>CISSS de la Montérégie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RIDLEY, Melanie</dc:creator>
  <cp:lastModifiedBy>RIDLEY, Melanie</cp:lastModifiedBy>
  <cp:lastPrinted>2024-08-10T17:03:48Z</cp:lastPrinted>
  <dcterms:created xsi:type="dcterms:W3CDTF">2023-11-23T20:17:37Z</dcterms:created>
  <dcterms:modified xsi:type="dcterms:W3CDTF">2025-08-08T14:00:31Z</dcterms:modified>
</cp:coreProperties>
</file>