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sca-my.sharepoint.com/personal/sylvie_martin_essity_com/Documents/Desktop/"/>
    </mc:Choice>
  </mc:AlternateContent>
  <xr:revisionPtr revIDLastSave="0" documentId="8_{FBD575A9-E9D4-400E-9F1B-61AD8AE63EB1}" xr6:coauthVersionLast="47" xr6:coauthVersionMax="47" xr10:uidLastSave="{00000000-0000-0000-0000-000000000000}"/>
  <bookViews>
    <workbookView xWindow="28680" yWindow="-120" windowWidth="29040" windowHeight="15840" tabRatio="937" activeTab="1" xr2:uid="{00000000-000D-0000-FFFF-FFFF00000000}"/>
  </bookViews>
  <sheets>
    <sheet name="INSTRUCTIONS" sheetId="101" r:id="rId1"/>
    <sheet name="BORDEREAU DE COMMANDE" sheetId="99" r:id="rId2"/>
    <sheet name="Légende" sheetId="104" r:id="rId3"/>
    <sheet name="Budget et Recensement" sheetId="76" r:id="rId4"/>
    <sheet name="Liste de Distrib. Hebd." sheetId="102" r:id="rId5"/>
    <sheet name="Livraison par étage" sheetId="77" r:id="rId6"/>
    <sheet name="1" sheetId="19" r:id="rId7"/>
    <sheet name="2" sheetId="78" r:id="rId8"/>
    <sheet name="3" sheetId="79" r:id="rId9"/>
    <sheet name="4" sheetId="80" r:id="rId10"/>
    <sheet name="5" sheetId="81" r:id="rId11"/>
    <sheet name="Sheet1" sheetId="113" state="hidden" r:id="rId12"/>
    <sheet name="6" sheetId="82" r:id="rId13"/>
    <sheet name="7" sheetId="83" r:id="rId14"/>
    <sheet name="8" sheetId="84" r:id="rId15"/>
    <sheet name="9" sheetId="85" r:id="rId16"/>
    <sheet name="10" sheetId="103" r:id="rId17"/>
    <sheet name="11" sheetId="105" r:id="rId18"/>
    <sheet name="12" sheetId="106" r:id="rId19"/>
    <sheet name="14" sheetId="108" r:id="rId20"/>
    <sheet name="13" sheetId="107" r:id="rId21"/>
    <sheet name="15" sheetId="109" r:id="rId22"/>
    <sheet name="16" sheetId="110" r:id="rId23"/>
    <sheet name="17" sheetId="111" r:id="rId24"/>
    <sheet name="18" sheetId="112" r:id="rId25"/>
  </sheets>
  <definedNames>
    <definedName name="_xlnm.Print_Area" localSheetId="6">'1'!$A$1:$N$97</definedName>
    <definedName name="_xlnm.Print_Area" localSheetId="16">'10'!$A$1:$N$70</definedName>
    <definedName name="_xlnm.Print_Area" localSheetId="17">'11'!$A$1:$N$70</definedName>
    <definedName name="_xlnm.Print_Area" localSheetId="18">'12'!$A$1:$N$70</definedName>
    <definedName name="_xlnm.Print_Area" localSheetId="20">'13'!$A$1:$N$70</definedName>
    <definedName name="_xlnm.Print_Area" localSheetId="19">'14'!$A$1:$N$70</definedName>
    <definedName name="_xlnm.Print_Area" localSheetId="21">'15'!$A$1:$N$70</definedName>
    <definedName name="_xlnm.Print_Area" localSheetId="22">'16'!$A$1:$N$70</definedName>
    <definedName name="_xlnm.Print_Area" localSheetId="23">'17'!$A$1:$N$70</definedName>
    <definedName name="_xlnm.Print_Area" localSheetId="24">'18'!$A$1:$N$70</definedName>
    <definedName name="_xlnm.Print_Area" localSheetId="7">'2'!$A$1:$N$102</definedName>
    <definedName name="_xlnm.Print_Area" localSheetId="8">'3'!$A$1:$N$70</definedName>
    <definedName name="_xlnm.Print_Area" localSheetId="9">'4'!$A$1:$N$70</definedName>
    <definedName name="_xlnm.Print_Area" localSheetId="10">'5'!$A$1:$N$70</definedName>
    <definedName name="_xlnm.Print_Area" localSheetId="12">'6'!$A$1:$N$70</definedName>
    <definedName name="_xlnm.Print_Area" localSheetId="13">'7'!$A$1:$N$70</definedName>
    <definedName name="_xlnm.Print_Area" localSheetId="14">'8'!$A$1:$N$70</definedName>
    <definedName name="_xlnm.Print_Area" localSheetId="15">'9'!$A$1:$N$70</definedName>
    <definedName name="_xlnm.Print_Area" localSheetId="1">'BORDEREAU DE COMMANDE'!$A$1:$J$61</definedName>
    <definedName name="_xlnm.Print_Area" localSheetId="3">'Budget et Recensement'!$A$1:$M$27</definedName>
    <definedName name="_xlnm.Print_Area" localSheetId="4">'Liste de Distrib. Hebd.'!$A$1:$AA$33</definedName>
    <definedName name="_xlnm.Print_Area" localSheetId="5">'Livraison par étage'!$A$1:$G$134</definedName>
    <definedName name="_xlnm.Print_Titles" localSheetId="4">'Liste de Distrib. Hebd.'!$A:$A,'Liste de Distrib. Hebd.'!$1:$13</definedName>
    <definedName name="_xlnm.Print_Titles" localSheetId="5">'Livraison par étage'!$1:$6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104" l="1"/>
  <c r="B31" i="104"/>
  <c r="B30" i="104"/>
  <c r="B29" i="104"/>
  <c r="B28" i="104"/>
  <c r="B27" i="104"/>
  <c r="B26" i="104"/>
  <c r="B25" i="104"/>
  <c r="B24" i="104"/>
  <c r="B23" i="104"/>
  <c r="B22" i="104"/>
  <c r="B21" i="104"/>
  <c r="B20" i="104"/>
  <c r="B19" i="104"/>
  <c r="B36" i="77"/>
  <c r="B35" i="77"/>
  <c r="B34" i="77"/>
  <c r="B33" i="77"/>
  <c r="B32" i="77"/>
  <c r="B31" i="77"/>
  <c r="B30" i="77"/>
  <c r="B29" i="77"/>
  <c r="B28" i="77"/>
  <c r="B27" i="77"/>
  <c r="B26" i="77"/>
  <c r="B25" i="77"/>
  <c r="B24" i="77"/>
  <c r="B23" i="77"/>
  <c r="AB12" i="102"/>
  <c r="AC12" i="102"/>
  <c r="AD12" i="102"/>
  <c r="AE12" i="102"/>
  <c r="AE13" i="102"/>
  <c r="AA12" i="102"/>
  <c r="AA13" i="102"/>
  <c r="AC13" i="102"/>
  <c r="AB13" i="102"/>
  <c r="Z13" i="102"/>
  <c r="Y13" i="102"/>
  <c r="X13" i="102"/>
  <c r="W13" i="102"/>
  <c r="V13" i="102"/>
  <c r="U13" i="102"/>
  <c r="T13" i="102"/>
  <c r="S13" i="102"/>
  <c r="R13" i="102"/>
  <c r="Q13" i="102"/>
  <c r="P13" i="102"/>
  <c r="C33" i="104" l="1"/>
  <c r="A12" i="102"/>
  <c r="A13" i="102"/>
  <c r="A28" i="99"/>
  <c r="A2" i="84" l="1"/>
  <c r="C91" i="78"/>
  <c r="C11" i="76" s="1"/>
  <c r="D10" i="99" s="1"/>
  <c r="A2" i="78"/>
  <c r="C92" i="78"/>
  <c r="B11" i="76" s="1"/>
  <c r="A2" i="19"/>
  <c r="A14" i="76"/>
  <c r="A159" i="77" s="1"/>
  <c r="A13" i="76"/>
  <c r="A107" i="77" s="1"/>
  <c r="A12" i="76"/>
  <c r="A74" i="77" s="1"/>
  <c r="A11" i="76"/>
  <c r="A48" i="77" s="1"/>
  <c r="C32" i="104"/>
  <c r="C31" i="104"/>
  <c r="C30" i="104"/>
  <c r="C29" i="104"/>
  <c r="C28" i="104"/>
  <c r="C27" i="104"/>
  <c r="C26" i="104"/>
  <c r="C25" i="104"/>
  <c r="C24" i="104"/>
  <c r="C23" i="104"/>
  <c r="C22" i="104"/>
  <c r="C21" i="104"/>
  <c r="C20" i="104"/>
  <c r="C19" i="104"/>
  <c r="C18" i="104"/>
  <c r="C17" i="104"/>
  <c r="C16" i="104"/>
  <c r="C15" i="104"/>
  <c r="C14" i="104"/>
  <c r="C13" i="104"/>
  <c r="C12" i="104"/>
  <c r="C11" i="104"/>
  <c r="C10" i="104"/>
  <c r="C9" i="104"/>
  <c r="C8" i="104"/>
  <c r="C7" i="104"/>
  <c r="C6" i="104"/>
  <c r="C5" i="104"/>
  <c r="C4" i="104"/>
  <c r="B33" i="104"/>
  <c r="B18" i="104"/>
  <c r="B17" i="104"/>
  <c r="B16" i="104"/>
  <c r="B15" i="104"/>
  <c r="B14" i="104"/>
  <c r="B13" i="104"/>
  <c r="B12" i="104"/>
  <c r="B11" i="104"/>
  <c r="B10" i="104"/>
  <c r="B9" i="104"/>
  <c r="B8" i="104"/>
  <c r="B7" i="104"/>
  <c r="B6" i="104"/>
  <c r="B5" i="104"/>
  <c r="A33" i="104"/>
  <c r="A32" i="104"/>
  <c r="A31" i="104"/>
  <c r="A30" i="104"/>
  <c r="A29" i="104"/>
  <c r="A28" i="104"/>
  <c r="A27" i="104"/>
  <c r="A26" i="104"/>
  <c r="A25" i="104"/>
  <c r="A24" i="104"/>
  <c r="A23" i="104"/>
  <c r="A22" i="104"/>
  <c r="A21" i="104"/>
  <c r="A20" i="104"/>
  <c r="A19" i="104"/>
  <c r="A18" i="104"/>
  <c r="A17" i="104"/>
  <c r="A16" i="104"/>
  <c r="A15" i="104"/>
  <c r="A14" i="104"/>
  <c r="A13" i="104"/>
  <c r="A12" i="104"/>
  <c r="A11" i="104"/>
  <c r="A10" i="104"/>
  <c r="A9" i="104"/>
  <c r="A8" i="104"/>
  <c r="A7" i="104"/>
  <c r="A6" i="104"/>
  <c r="A5" i="104"/>
  <c r="A4" i="104"/>
  <c r="B4" i="104"/>
  <c r="B13" i="102"/>
  <c r="C13" i="102"/>
  <c r="D13" i="102"/>
  <c r="E13" i="102"/>
  <c r="F13" i="102"/>
  <c r="G13" i="102"/>
  <c r="H13" i="102"/>
  <c r="I13" i="102"/>
  <c r="J13" i="102"/>
  <c r="K13" i="102"/>
  <c r="L13" i="102"/>
  <c r="M13" i="102"/>
  <c r="N13" i="102"/>
  <c r="O13" i="102"/>
  <c r="AD13" i="102"/>
  <c r="AA15" i="102"/>
  <c r="P12" i="102"/>
  <c r="P56" i="102" s="1"/>
  <c r="F12" i="102"/>
  <c r="F91" i="102" s="1"/>
  <c r="B37" i="77"/>
  <c r="B69" i="77" s="1"/>
  <c r="B325" i="77" s="1"/>
  <c r="B581" i="77" s="1"/>
  <c r="AE100" i="102"/>
  <c r="B260" i="77"/>
  <c r="AD27" i="102"/>
  <c r="B67" i="77"/>
  <c r="B323" i="77" s="1"/>
  <c r="B579" i="77" s="1"/>
  <c r="AC87" i="102"/>
  <c r="B162" i="77"/>
  <c r="B418" i="77" s="1"/>
  <c r="AB81" i="102"/>
  <c r="B193" i="77"/>
  <c r="B449" i="77" s="1"/>
  <c r="B128" i="77"/>
  <c r="Z12" i="102"/>
  <c r="Z95" i="102" s="1"/>
  <c r="B255" i="77"/>
  <c r="B511" i="77" s="1"/>
  <c r="Y12" i="102"/>
  <c r="Y52" i="102" s="1"/>
  <c r="B62" i="77"/>
  <c r="X12" i="102"/>
  <c r="X101" i="102" s="1"/>
  <c r="B93" i="77"/>
  <c r="B349" i="77" s="1"/>
  <c r="W12" i="102"/>
  <c r="W96" i="102" s="1"/>
  <c r="B220" i="77"/>
  <c r="B476" i="77" s="1"/>
  <c r="V12" i="102"/>
  <c r="V20" i="102" s="1"/>
  <c r="B91" i="77"/>
  <c r="B347" i="77" s="1"/>
  <c r="U12" i="102"/>
  <c r="U102" i="102" s="1"/>
  <c r="B58" i="77"/>
  <c r="B314" i="77" s="1"/>
  <c r="B570" i="77" s="1"/>
  <c r="T12" i="102"/>
  <c r="T21" i="102" s="1"/>
  <c r="B121" i="77"/>
  <c r="B377" i="77" s="1"/>
  <c r="S12" i="102"/>
  <c r="S100" i="102" s="1"/>
  <c r="B152" i="77"/>
  <c r="B408" i="77" s="1"/>
  <c r="R12" i="102"/>
  <c r="R20" i="102" s="1"/>
  <c r="B87" i="77"/>
  <c r="B343" i="77" s="1"/>
  <c r="Q12" i="102"/>
  <c r="Q21" i="102" s="1"/>
  <c r="B22" i="77"/>
  <c r="B86" i="77" s="1"/>
  <c r="B342" i="77" s="1"/>
  <c r="B21" i="77"/>
  <c r="B181" i="77" s="1"/>
  <c r="B437" i="77" s="1"/>
  <c r="O12" i="102"/>
  <c r="O92" i="102" s="1"/>
  <c r="B20" i="77"/>
  <c r="B52" i="77" s="1"/>
  <c r="B308" i="77" s="1"/>
  <c r="B564" i="77" s="1"/>
  <c r="N12" i="102"/>
  <c r="N66" i="102" s="1"/>
  <c r="B19" i="77"/>
  <c r="B83" i="77" s="1"/>
  <c r="B339" i="77" s="1"/>
  <c r="M12" i="102"/>
  <c r="M70" i="102" s="1"/>
  <c r="B18" i="77"/>
  <c r="B210" i="77" s="1"/>
  <c r="B466" i="77" s="1"/>
  <c r="L12" i="102"/>
  <c r="L87" i="102" s="1"/>
  <c r="B17" i="77"/>
  <c r="B241" i="77" s="1"/>
  <c r="B497" i="77" s="1"/>
  <c r="K12" i="102"/>
  <c r="K55" i="102" s="1"/>
  <c r="B16" i="77"/>
  <c r="B240" i="77" s="1"/>
  <c r="B496" i="77" s="1"/>
  <c r="J12" i="102"/>
  <c r="J92" i="102" s="1"/>
  <c r="B15" i="77"/>
  <c r="B207" i="77" s="1"/>
  <c r="B463" i="77" s="1"/>
  <c r="I12" i="102"/>
  <c r="I82" i="102" s="1"/>
  <c r="B14" i="77"/>
  <c r="B206" i="77" s="1"/>
  <c r="B462" i="77" s="1"/>
  <c r="H12" i="102"/>
  <c r="H75" i="102" s="1"/>
  <c r="B13" i="77"/>
  <c r="B45" i="77" s="1"/>
  <c r="B301" i="77" s="1"/>
  <c r="B557" i="77" s="1"/>
  <c r="G12" i="102"/>
  <c r="B12" i="77"/>
  <c r="B204" i="77" s="1"/>
  <c r="B11" i="77"/>
  <c r="B235" i="77" s="1"/>
  <c r="B491" i="77" s="1"/>
  <c r="E12" i="102"/>
  <c r="E95" i="102" s="1"/>
  <c r="B10" i="77"/>
  <c r="B234" i="77" s="1"/>
  <c r="D12" i="102"/>
  <c r="D32" i="102" s="1"/>
  <c r="B9" i="77"/>
  <c r="B201" i="77" s="1"/>
  <c r="B457" i="77" s="1"/>
  <c r="C12" i="102"/>
  <c r="C91" i="102" s="1"/>
  <c r="B8" i="77"/>
  <c r="B200" i="77" s="1"/>
  <c r="B12" i="102"/>
  <c r="B100" i="102" s="1"/>
  <c r="C99" i="78"/>
  <c r="C98" i="78"/>
  <c r="C97" i="78"/>
  <c r="X21" i="102"/>
  <c r="C60" i="112"/>
  <c r="B27" i="76"/>
  <c r="C60" i="111"/>
  <c r="B26" i="76"/>
  <c r="I26" i="76" s="1"/>
  <c r="I25" i="99" s="1"/>
  <c r="C87" i="19"/>
  <c r="B10" i="76" s="1"/>
  <c r="E9" i="99" s="1"/>
  <c r="C60" i="79"/>
  <c r="B12" i="76" s="1"/>
  <c r="C60" i="80"/>
  <c r="B13" i="76" s="1"/>
  <c r="I13" i="76" s="1"/>
  <c r="I12" i="99" s="1"/>
  <c r="C60" i="81"/>
  <c r="B14" i="76" s="1"/>
  <c r="C60" i="82"/>
  <c r="B15" i="76" s="1"/>
  <c r="C60" i="83"/>
  <c r="B16" i="76" s="1"/>
  <c r="C60" i="84"/>
  <c r="B17" i="76"/>
  <c r="I17" i="76" s="1"/>
  <c r="I16" i="99" s="1"/>
  <c r="E16" i="99"/>
  <c r="G16" i="99" s="1"/>
  <c r="C60" i="85"/>
  <c r="B18" i="76"/>
  <c r="I18" i="76" s="1"/>
  <c r="I17" i="99" s="1"/>
  <c r="C60" i="103"/>
  <c r="B19" i="76" s="1"/>
  <c r="C60" i="105"/>
  <c r="B20" i="76" s="1"/>
  <c r="C60" i="106"/>
  <c r="B21" i="76"/>
  <c r="I21" i="76" s="1"/>
  <c r="I20" i="99" s="1"/>
  <c r="C60" i="107"/>
  <c r="B22" i="76" s="1"/>
  <c r="E21" i="99" s="1"/>
  <c r="G21" i="99" s="1"/>
  <c r="C60" i="108"/>
  <c r="B23" i="76" s="1"/>
  <c r="C60" i="109"/>
  <c r="B24" i="76" s="1"/>
  <c r="C60" i="110"/>
  <c r="B25" i="76" s="1"/>
  <c r="C86" i="19"/>
  <c r="C10" i="76" s="1"/>
  <c r="G10" i="76" s="1"/>
  <c r="C59" i="79"/>
  <c r="C12" i="76" s="1"/>
  <c r="G12" i="76" s="1"/>
  <c r="C59" i="80"/>
  <c r="C13" i="76" s="1"/>
  <c r="C59" i="81"/>
  <c r="C14" i="76" s="1"/>
  <c r="G14" i="76" s="1"/>
  <c r="C59" i="82"/>
  <c r="C15" i="76"/>
  <c r="G15" i="76" s="1"/>
  <c r="C59" i="83"/>
  <c r="C16" i="76" s="1"/>
  <c r="G16" i="76" s="1"/>
  <c r="C59" i="84"/>
  <c r="C17" i="76" s="1"/>
  <c r="D16" i="99" s="1"/>
  <c r="C59" i="85"/>
  <c r="C18" i="76" s="1"/>
  <c r="C59" i="103"/>
  <c r="C19" i="76" s="1"/>
  <c r="G19" i="76" s="1"/>
  <c r="C59" i="105"/>
  <c r="C20" i="76" s="1"/>
  <c r="G20" i="76" s="1"/>
  <c r="C59" i="106"/>
  <c r="C21" i="76" s="1"/>
  <c r="C59" i="107"/>
  <c r="C22" i="76" s="1"/>
  <c r="D21" i="99" s="1"/>
  <c r="C59" i="108"/>
  <c r="C23" i="76"/>
  <c r="G23" i="76" s="1"/>
  <c r="C59" i="109"/>
  <c r="C24" i="76" s="1"/>
  <c r="G24" i="76" s="1"/>
  <c r="C59" i="110"/>
  <c r="C25" i="76" s="1"/>
  <c r="C59" i="112"/>
  <c r="C27" i="76"/>
  <c r="C59" i="111"/>
  <c r="C26" i="76"/>
  <c r="G26" i="76" s="1"/>
  <c r="C88" i="19"/>
  <c r="D10" i="76" s="1"/>
  <c r="F9" i="99" s="1"/>
  <c r="C93" i="78"/>
  <c r="D11" i="76" s="1"/>
  <c r="F10" i="99" s="1"/>
  <c r="C61" i="79"/>
  <c r="D12" i="76" s="1"/>
  <c r="F11" i="99" s="1"/>
  <c r="C61" i="80"/>
  <c r="D13" i="76" s="1"/>
  <c r="C61" i="81"/>
  <c r="D14" i="76" s="1"/>
  <c r="C61" i="82"/>
  <c r="D15" i="76" s="1"/>
  <c r="E15" i="76" s="1"/>
  <c r="C61" i="83"/>
  <c r="D16" i="76" s="1"/>
  <c r="E16" i="76" s="1"/>
  <c r="C61" i="84"/>
  <c r="D17" i="76" s="1"/>
  <c r="E17" i="76" s="1"/>
  <c r="C61" i="85"/>
  <c r="D18" i="76" s="1"/>
  <c r="C61" i="103"/>
  <c r="D19" i="76" s="1"/>
  <c r="E19" i="76" s="1"/>
  <c r="C61" i="105"/>
  <c r="D20" i="76" s="1"/>
  <c r="F19" i="99" s="1"/>
  <c r="C61" i="106"/>
  <c r="D21" i="76" s="1"/>
  <c r="F20" i="99" s="1"/>
  <c r="C61" i="107"/>
  <c r="D22" i="76" s="1"/>
  <c r="C61" i="108"/>
  <c r="D23" i="76" s="1"/>
  <c r="F22" i="99" s="1"/>
  <c r="C61" i="109"/>
  <c r="D24" i="76" s="1"/>
  <c r="C61" i="110"/>
  <c r="D25" i="76" s="1"/>
  <c r="F24" i="99" s="1"/>
  <c r="C61" i="111"/>
  <c r="D26" i="76" s="1"/>
  <c r="C61" i="112"/>
  <c r="D27" i="76" s="1"/>
  <c r="F26" i="99" s="1"/>
  <c r="A27" i="76"/>
  <c r="A563" i="77" s="1"/>
  <c r="C37" i="77"/>
  <c r="C69" i="77" s="1"/>
  <c r="C325" i="77" s="1"/>
  <c r="C581" i="77" s="1"/>
  <c r="C36" i="77"/>
  <c r="C132" i="77" s="1"/>
  <c r="C388" i="77" s="1"/>
  <c r="C35" i="77"/>
  <c r="C131" i="77" s="1"/>
  <c r="C387" i="77" s="1"/>
  <c r="C34" i="77"/>
  <c r="C258" i="77" s="1"/>
  <c r="C514" i="77" s="1"/>
  <c r="C33" i="77"/>
  <c r="C289" i="77" s="1"/>
  <c r="C545" i="77" s="1"/>
  <c r="C32" i="77"/>
  <c r="C128" i="77" s="1"/>
  <c r="C384" i="77" s="1"/>
  <c r="C31" i="77"/>
  <c r="C95" i="77" s="1"/>
  <c r="C351" i="77" s="1"/>
  <c r="C30" i="77"/>
  <c r="C62" i="77" s="1"/>
  <c r="C318" i="77" s="1"/>
  <c r="C574" i="77" s="1"/>
  <c r="C29" i="77"/>
  <c r="C221" i="77" s="1"/>
  <c r="C477" i="77" s="1"/>
  <c r="C28" i="77"/>
  <c r="C284" i="77" s="1"/>
  <c r="C540" i="77" s="1"/>
  <c r="C27" i="77"/>
  <c r="C219" i="77" s="1"/>
  <c r="C475" i="77" s="1"/>
  <c r="C26" i="77"/>
  <c r="C58" i="77" s="1"/>
  <c r="C314" i="77" s="1"/>
  <c r="C570" i="77" s="1"/>
  <c r="C25" i="77"/>
  <c r="C24" i="77"/>
  <c r="C88" i="77" s="1"/>
  <c r="C344" i="77" s="1"/>
  <c r="C23" i="77"/>
  <c r="C55" i="77" s="1"/>
  <c r="C311" i="77" s="1"/>
  <c r="C567" i="77" s="1"/>
  <c r="C22" i="77"/>
  <c r="C278" i="77" s="1"/>
  <c r="C534" i="77" s="1"/>
  <c r="C21" i="77"/>
  <c r="C149" i="77" s="1"/>
  <c r="C405" i="77" s="1"/>
  <c r="C20" i="77"/>
  <c r="C116" i="77" s="1"/>
  <c r="C372" i="77" s="1"/>
  <c r="C19" i="77"/>
  <c r="C147" i="77" s="1"/>
  <c r="C403" i="77" s="1"/>
  <c r="C18" i="77"/>
  <c r="C50" i="77" s="1"/>
  <c r="C306" i="77" s="1"/>
  <c r="C562" i="77" s="1"/>
  <c r="C17" i="77"/>
  <c r="C113" i="77" s="1"/>
  <c r="C369" i="77" s="1"/>
  <c r="C16" i="77"/>
  <c r="C112" i="77" s="1"/>
  <c r="C368" i="77" s="1"/>
  <c r="C15" i="77"/>
  <c r="C271" i="77" s="1"/>
  <c r="C527" i="77" s="1"/>
  <c r="C14" i="77"/>
  <c r="C206" i="77" s="1"/>
  <c r="C462" i="77" s="1"/>
  <c r="C13" i="77"/>
  <c r="C45" i="77" s="1"/>
  <c r="C301" i="77" s="1"/>
  <c r="C557" i="77" s="1"/>
  <c r="C12" i="77"/>
  <c r="C140" i="77" s="1"/>
  <c r="C396" i="77" s="1"/>
  <c r="C11" i="77"/>
  <c r="C139" i="77" s="1"/>
  <c r="C395" i="77" s="1"/>
  <c r="C10" i="77"/>
  <c r="C74" i="77" s="1"/>
  <c r="C330" i="77" s="1"/>
  <c r="C9" i="77"/>
  <c r="C265" i="77" s="1"/>
  <c r="C521" i="77" s="1"/>
  <c r="C8" i="77"/>
  <c r="C264" i="77" s="1"/>
  <c r="C520" i="77" s="1"/>
  <c r="A26" i="76"/>
  <c r="A542" i="77" s="1"/>
  <c r="A25" i="76"/>
  <c r="A505" i="77" s="1"/>
  <c r="A24" i="76"/>
  <c r="A480" i="77" s="1"/>
  <c r="A23" i="76"/>
  <c r="A423" i="77" s="1"/>
  <c r="A22" i="76"/>
  <c r="A412" i="77" s="1"/>
  <c r="A21" i="76"/>
  <c r="A386" i="77" s="1"/>
  <c r="A20" i="76"/>
  <c r="A347" i="77" s="1"/>
  <c r="A99" i="102"/>
  <c r="A94" i="102"/>
  <c r="A89" i="102"/>
  <c r="A84" i="102"/>
  <c r="A79" i="102"/>
  <c r="A74" i="102"/>
  <c r="A69" i="102"/>
  <c r="A64" i="102"/>
  <c r="A2" i="112"/>
  <c r="C4" i="99"/>
  <c r="A3" i="110" s="1"/>
  <c r="C65" i="112"/>
  <c r="C66" i="112"/>
  <c r="C67" i="112"/>
  <c r="C68" i="112"/>
  <c r="C69" i="112"/>
  <c r="C70" i="112"/>
  <c r="A2" i="111"/>
  <c r="C65" i="111"/>
  <c r="C66" i="111"/>
  <c r="C67" i="111"/>
  <c r="C68" i="111"/>
  <c r="C69" i="111"/>
  <c r="C70" i="111"/>
  <c r="A2" i="110"/>
  <c r="C65" i="110"/>
  <c r="C66" i="110"/>
  <c r="C67" i="110"/>
  <c r="C68" i="110"/>
  <c r="C69" i="110"/>
  <c r="C70" i="110"/>
  <c r="A2" i="109"/>
  <c r="C65" i="109"/>
  <c r="C66" i="109"/>
  <c r="C67" i="109"/>
  <c r="C68" i="109"/>
  <c r="C69" i="109"/>
  <c r="C70" i="109"/>
  <c r="A2" i="108"/>
  <c r="C65" i="108"/>
  <c r="C66" i="108"/>
  <c r="C67" i="108"/>
  <c r="C68" i="108"/>
  <c r="C69" i="108"/>
  <c r="C70" i="108"/>
  <c r="A2" i="107"/>
  <c r="C65" i="107"/>
  <c r="C66" i="107"/>
  <c r="C67" i="107"/>
  <c r="C68" i="107"/>
  <c r="C69" i="107"/>
  <c r="C70" i="107"/>
  <c r="A2" i="106"/>
  <c r="A2" i="105"/>
  <c r="C65" i="106"/>
  <c r="C66" i="106"/>
  <c r="C67" i="106"/>
  <c r="C68" i="106"/>
  <c r="C69" i="106"/>
  <c r="C70" i="106"/>
  <c r="C65" i="105"/>
  <c r="C66" i="105"/>
  <c r="C67" i="105"/>
  <c r="C68" i="105"/>
  <c r="C69" i="105"/>
  <c r="C70" i="105"/>
  <c r="E20" i="99"/>
  <c r="G20" i="99" s="1"/>
  <c r="A19" i="76"/>
  <c r="A321" i="77" s="1"/>
  <c r="A18" i="76"/>
  <c r="A281" i="77" s="1"/>
  <c r="A17" i="76"/>
  <c r="A259" i="77" s="1"/>
  <c r="A16" i="76"/>
  <c r="A205" i="77" s="1"/>
  <c r="A15" i="76"/>
  <c r="A10" i="76"/>
  <c r="A30" i="77" s="1"/>
  <c r="AE11" i="102"/>
  <c r="AD11" i="102"/>
  <c r="I31" i="99"/>
  <c r="AC11" i="102"/>
  <c r="AB11" i="102"/>
  <c r="AA11" i="102"/>
  <c r="Z11" i="102"/>
  <c r="Y11" i="102"/>
  <c r="X11" i="102"/>
  <c r="W11" i="102"/>
  <c r="V11" i="102"/>
  <c r="A59" i="102"/>
  <c r="A54" i="102"/>
  <c r="A49" i="102"/>
  <c r="A44" i="102"/>
  <c r="A39" i="102"/>
  <c r="A34" i="102"/>
  <c r="A29" i="102"/>
  <c r="A24" i="102"/>
  <c r="A19" i="102"/>
  <c r="A14" i="102"/>
  <c r="A2" i="103"/>
  <c r="A2" i="85"/>
  <c r="A2" i="83"/>
  <c r="A2" i="82"/>
  <c r="A2" i="81"/>
  <c r="A2" i="80"/>
  <c r="A2" i="79"/>
  <c r="B2" i="77"/>
  <c r="B7" i="102"/>
  <c r="C65" i="103"/>
  <c r="C66" i="103"/>
  <c r="C67" i="103"/>
  <c r="C68" i="103"/>
  <c r="C69" i="103"/>
  <c r="C70" i="103"/>
  <c r="C102" i="78"/>
  <c r="C101" i="78"/>
  <c r="C100" i="78"/>
  <c r="C66" i="85"/>
  <c r="C67" i="85"/>
  <c r="C68" i="85"/>
  <c r="C69" i="85"/>
  <c r="C70" i="85"/>
  <c r="C65" i="85"/>
  <c r="C66" i="84"/>
  <c r="C67" i="84"/>
  <c r="C68" i="84"/>
  <c r="C69" i="84"/>
  <c r="C70" i="84"/>
  <c r="C65" i="84"/>
  <c r="C66" i="83"/>
  <c r="C67" i="83"/>
  <c r="C68" i="83"/>
  <c r="C69" i="83"/>
  <c r="C70" i="83"/>
  <c r="C65" i="83"/>
  <c r="C66" i="82"/>
  <c r="C67" i="82"/>
  <c r="C68" i="82"/>
  <c r="C69" i="82"/>
  <c r="C70" i="82"/>
  <c r="C65" i="82"/>
  <c r="C66" i="81"/>
  <c r="C67" i="81"/>
  <c r="C68" i="81"/>
  <c r="C69" i="81"/>
  <c r="C70" i="81"/>
  <c r="C65" i="81"/>
  <c r="C66" i="80"/>
  <c r="C67" i="80"/>
  <c r="C68" i="80"/>
  <c r="C69" i="80"/>
  <c r="C70" i="80"/>
  <c r="C65" i="80"/>
  <c r="C66" i="79"/>
  <c r="C67" i="79"/>
  <c r="C68" i="79"/>
  <c r="C69" i="79"/>
  <c r="C70" i="79"/>
  <c r="C65" i="79"/>
  <c r="C93" i="19"/>
  <c r="C94" i="19"/>
  <c r="C95" i="19"/>
  <c r="C96" i="19"/>
  <c r="C97" i="19"/>
  <c r="C92" i="19"/>
  <c r="U11" i="102"/>
  <c r="T11" i="102"/>
  <c r="S11" i="102"/>
  <c r="R11" i="102"/>
  <c r="Q11" i="102"/>
  <c r="P11" i="102"/>
  <c r="O11" i="102"/>
  <c r="N11" i="102"/>
  <c r="M11" i="102"/>
  <c r="L11" i="102"/>
  <c r="K11" i="102"/>
  <c r="J11" i="102"/>
  <c r="I11" i="102"/>
  <c r="H11" i="102"/>
  <c r="G11" i="102"/>
  <c r="F11" i="102"/>
  <c r="E11" i="102"/>
  <c r="D11" i="102"/>
  <c r="C11" i="102"/>
  <c r="B11" i="102"/>
  <c r="A11" i="102"/>
  <c r="X75" i="102"/>
  <c r="X102" i="102"/>
  <c r="E17" i="99"/>
  <c r="G17" i="99" s="1"/>
  <c r="D19" i="99"/>
  <c r="D25" i="99"/>
  <c r="D15" i="99"/>
  <c r="E26" i="99"/>
  <c r="G26" i="99" s="1"/>
  <c r="I27" i="76"/>
  <c r="I26" i="99" s="1"/>
  <c r="G27" i="76"/>
  <c r="D26" i="99"/>
  <c r="E24" i="99"/>
  <c r="G24" i="99" s="1"/>
  <c r="I25" i="76"/>
  <c r="I24" i="99" s="1"/>
  <c r="I14" i="76"/>
  <c r="I13" i="99" s="1"/>
  <c r="E13" i="99"/>
  <c r="D22" i="99"/>
  <c r="AA47" i="102"/>
  <c r="AA40" i="102"/>
  <c r="AA22" i="102"/>
  <c r="AA102" i="102"/>
  <c r="T31" i="102"/>
  <c r="T32" i="102"/>
  <c r="T50" i="102"/>
  <c r="AA77" i="102"/>
  <c r="X42" i="102"/>
  <c r="X30" i="102"/>
  <c r="X47" i="102"/>
  <c r="X35" i="102"/>
  <c r="X16" i="102"/>
  <c r="X32" i="102"/>
  <c r="X36" i="102"/>
  <c r="X86" i="102"/>
  <c r="X92" i="102"/>
  <c r="T15" i="102" l="1"/>
  <c r="T56" i="102"/>
  <c r="T65" i="102"/>
  <c r="T45" i="102"/>
  <c r="M100" i="102"/>
  <c r="M47" i="102"/>
  <c r="M65" i="102"/>
  <c r="A143" i="77"/>
  <c r="A149" i="77"/>
  <c r="A142" i="77"/>
  <c r="K80" i="102"/>
  <c r="C95" i="102"/>
  <c r="B85" i="77"/>
  <c r="B341" i="77" s="1"/>
  <c r="E25" i="76"/>
  <c r="E20" i="76"/>
  <c r="F18" i="99"/>
  <c r="T35" i="102"/>
  <c r="B275" i="77"/>
  <c r="B531" i="77" s="1"/>
  <c r="T41" i="102"/>
  <c r="M37" i="102"/>
  <c r="T85" i="102"/>
  <c r="T36" i="102"/>
  <c r="B117" i="77"/>
  <c r="B373" i="77" s="1"/>
  <c r="C45" i="102"/>
  <c r="M51" i="102"/>
  <c r="A3" i="84"/>
  <c r="A581" i="77"/>
  <c r="AB22" i="102"/>
  <c r="AB47" i="102"/>
  <c r="AB61" i="102"/>
  <c r="AB75" i="102"/>
  <c r="B245" i="77"/>
  <c r="B501" i="77" s="1"/>
  <c r="G9" i="99"/>
  <c r="A115" i="77"/>
  <c r="A152" i="77"/>
  <c r="A157" i="77"/>
  <c r="A163" i="77"/>
  <c r="A164" i="77"/>
  <c r="A158" i="77"/>
  <c r="A147" i="77"/>
  <c r="A154" i="77"/>
  <c r="A160" i="77"/>
  <c r="A144" i="77"/>
  <c r="A136" i="77"/>
  <c r="A140" i="77"/>
  <c r="A137" i="77"/>
  <c r="A156" i="77"/>
  <c r="A151" i="77"/>
  <c r="V77" i="102"/>
  <c r="V65" i="102"/>
  <c r="V66" i="102"/>
  <c r="V25" i="102"/>
  <c r="V45" i="102"/>
  <c r="V95" i="102"/>
  <c r="B243" i="77"/>
  <c r="B499" i="77" s="1"/>
  <c r="E96" i="102"/>
  <c r="V90" i="102"/>
  <c r="B147" i="77"/>
  <c r="B403" i="77" s="1"/>
  <c r="B277" i="77"/>
  <c r="B533" i="77" s="1"/>
  <c r="X52" i="102"/>
  <c r="X97" i="102"/>
  <c r="C42" i="102"/>
  <c r="C51" i="102"/>
  <c r="X71" i="102"/>
  <c r="C100" i="102"/>
  <c r="X90" i="102"/>
  <c r="X81" i="102"/>
  <c r="C21" i="102"/>
  <c r="X41" i="102"/>
  <c r="C67" i="102"/>
  <c r="X77" i="102"/>
  <c r="X17" i="102"/>
  <c r="X15" i="102"/>
  <c r="T62" i="102"/>
  <c r="T55" i="102"/>
  <c r="T46" i="102"/>
  <c r="B53" i="77"/>
  <c r="B309" i="77" s="1"/>
  <c r="B565" i="77" s="1"/>
  <c r="V55" i="102"/>
  <c r="T25" i="102"/>
  <c r="B226" i="77"/>
  <c r="B482" i="77" s="1"/>
  <c r="X87" i="102"/>
  <c r="X57" i="102"/>
  <c r="C20" i="102"/>
  <c r="C37" i="102"/>
  <c r="O67" i="102"/>
  <c r="T80" i="102"/>
  <c r="T17" i="102"/>
  <c r="B149" i="77"/>
  <c r="B405" i="77" s="1"/>
  <c r="T42" i="102"/>
  <c r="B258" i="77"/>
  <c r="B514" i="77" s="1"/>
  <c r="X82" i="102"/>
  <c r="X50" i="102"/>
  <c r="X22" i="102"/>
  <c r="C36" i="102"/>
  <c r="X65" i="102"/>
  <c r="X56" i="102"/>
  <c r="X26" i="102"/>
  <c r="X45" i="102"/>
  <c r="X37" i="102"/>
  <c r="X38" i="102" s="1"/>
  <c r="X111" i="102" s="1"/>
  <c r="X46" i="102"/>
  <c r="X95" i="102"/>
  <c r="B213" i="77"/>
  <c r="X91" i="102"/>
  <c r="T47" i="102"/>
  <c r="T16" i="102"/>
  <c r="T60" i="102"/>
  <c r="T95" i="102"/>
  <c r="C92" i="102"/>
  <c r="X51" i="102"/>
  <c r="X62" i="102"/>
  <c r="X25" i="102"/>
  <c r="T40" i="102"/>
  <c r="T61" i="102"/>
  <c r="T57" i="102"/>
  <c r="T66" i="102"/>
  <c r="T101" i="102"/>
  <c r="C97" i="102"/>
  <c r="X100" i="102"/>
  <c r="X103" i="102" s="1"/>
  <c r="X124" i="102" s="1"/>
  <c r="C32" i="102"/>
  <c r="C16" i="102"/>
  <c r="X70" i="102"/>
  <c r="X31" i="102"/>
  <c r="X33" i="102" s="1"/>
  <c r="X110" i="102" s="1"/>
  <c r="B179" i="77"/>
  <c r="B435" i="77" s="1"/>
  <c r="T51" i="102"/>
  <c r="T71" i="102"/>
  <c r="T76" i="102"/>
  <c r="B89" i="77"/>
  <c r="B345" i="77" s="1"/>
  <c r="C239" i="77"/>
  <c r="C495" i="77" s="1"/>
  <c r="T92" i="102"/>
  <c r="B177" i="77"/>
  <c r="B433" i="77" s="1"/>
  <c r="C90" i="102"/>
  <c r="X55" i="102"/>
  <c r="C101" i="102"/>
  <c r="C31" i="102"/>
  <c r="C15" i="102"/>
  <c r="C72" i="102"/>
  <c r="M91" i="102"/>
  <c r="M15" i="102"/>
  <c r="B281" i="77"/>
  <c r="B537" i="77" s="1"/>
  <c r="AA32" i="102"/>
  <c r="AA82" i="102"/>
  <c r="AB66" i="102"/>
  <c r="AA42" i="102"/>
  <c r="M50" i="102"/>
  <c r="M62" i="102"/>
  <c r="B153" i="77"/>
  <c r="B409" i="77" s="1"/>
  <c r="AA30" i="102"/>
  <c r="AA26" i="102"/>
  <c r="AB25" i="102"/>
  <c r="AB51" i="102"/>
  <c r="K102" i="102"/>
  <c r="E23" i="99"/>
  <c r="G23" i="99" s="1"/>
  <c r="I24" i="76"/>
  <c r="I23" i="99" s="1"/>
  <c r="D23" i="99"/>
  <c r="G22" i="76"/>
  <c r="I22" i="76"/>
  <c r="I21" i="99" s="1"/>
  <c r="A576" i="77"/>
  <c r="A565" i="77"/>
  <c r="A552" i="77"/>
  <c r="A554" i="77"/>
  <c r="A451" i="77"/>
  <c r="A429" i="77"/>
  <c r="A441" i="77"/>
  <c r="A450" i="77"/>
  <c r="A431" i="77"/>
  <c r="A443" i="77"/>
  <c r="A432" i="77"/>
  <c r="A425" i="77"/>
  <c r="A428" i="77"/>
  <c r="A435" i="77"/>
  <c r="A426" i="77"/>
  <c r="A379" i="77"/>
  <c r="A209" i="77"/>
  <c r="M35" i="102"/>
  <c r="M75" i="102"/>
  <c r="V50" i="102"/>
  <c r="E70" i="102"/>
  <c r="E81" i="102"/>
  <c r="M17" i="102"/>
  <c r="M87" i="102"/>
  <c r="M32" i="102"/>
  <c r="M20" i="102"/>
  <c r="M56" i="102"/>
  <c r="M76" i="102"/>
  <c r="I57" i="102"/>
  <c r="V102" i="102"/>
  <c r="B247" i="77"/>
  <c r="B503" i="77" s="1"/>
  <c r="E65" i="102"/>
  <c r="M26" i="102"/>
  <c r="M80" i="102"/>
  <c r="V56" i="102"/>
  <c r="K87" i="102"/>
  <c r="K31" i="102"/>
  <c r="B211" i="77"/>
  <c r="B467" i="77" s="1"/>
  <c r="M22" i="102"/>
  <c r="M57" i="102"/>
  <c r="M27" i="102"/>
  <c r="V62" i="102"/>
  <c r="B289" i="77"/>
  <c r="B545" i="77" s="1"/>
  <c r="E36" i="102"/>
  <c r="K61" i="102"/>
  <c r="M41" i="102"/>
  <c r="L16" i="102"/>
  <c r="M71" i="102"/>
  <c r="AA75" i="102"/>
  <c r="V96" i="102"/>
  <c r="C43" i="77"/>
  <c r="C299" i="77" s="1"/>
  <c r="C555" i="77" s="1"/>
  <c r="M95" i="102"/>
  <c r="R100" i="102"/>
  <c r="AA80" i="102"/>
  <c r="R85" i="102"/>
  <c r="E66" i="102"/>
  <c r="E71" i="102"/>
  <c r="T96" i="102"/>
  <c r="X76" i="102"/>
  <c r="X78" i="102" s="1"/>
  <c r="X119" i="102" s="1"/>
  <c r="X67" i="102"/>
  <c r="X72" i="102"/>
  <c r="X20" i="102"/>
  <c r="X40" i="102"/>
  <c r="B217" i="77"/>
  <c r="B473" i="77" s="1"/>
  <c r="AB16" i="102"/>
  <c r="T75" i="102"/>
  <c r="B194" i="77"/>
  <c r="B450" i="77" s="1"/>
  <c r="X61" i="102"/>
  <c r="X60" i="102"/>
  <c r="X66" i="102"/>
  <c r="X27" i="102"/>
  <c r="O57" i="102"/>
  <c r="X80" i="102"/>
  <c r="O87" i="102"/>
  <c r="O35" i="102"/>
  <c r="O15" i="102"/>
  <c r="O75" i="102"/>
  <c r="AA21" i="102"/>
  <c r="AA41" i="102"/>
  <c r="AA61" i="102"/>
  <c r="AA45" i="102"/>
  <c r="AA87" i="102"/>
  <c r="AA31" i="102"/>
  <c r="AA37" i="102"/>
  <c r="AA17" i="102"/>
  <c r="AA36" i="102"/>
  <c r="AA51" i="102"/>
  <c r="AA95" i="102"/>
  <c r="AA16" i="102"/>
  <c r="AA66" i="102"/>
  <c r="AA76" i="102"/>
  <c r="AA65" i="102"/>
  <c r="AA70" i="102"/>
  <c r="AA56" i="102"/>
  <c r="AA62" i="102"/>
  <c r="AA67" i="102"/>
  <c r="AA101" i="102"/>
  <c r="AA57" i="102"/>
  <c r="AA27" i="102"/>
  <c r="AA91" i="102"/>
  <c r="AA97" i="102"/>
  <c r="AA20" i="102"/>
  <c r="AA46" i="102"/>
  <c r="AA35" i="102"/>
  <c r="AA25" i="102"/>
  <c r="AA52" i="102"/>
  <c r="AA100" i="102"/>
  <c r="AA85" i="102"/>
  <c r="AA50" i="102"/>
  <c r="AA55" i="102"/>
  <c r="AA60" i="102"/>
  <c r="AA72" i="102"/>
  <c r="AA81" i="102"/>
  <c r="B109" i="77"/>
  <c r="B365" i="77" s="1"/>
  <c r="I76" i="102"/>
  <c r="B173" i="77"/>
  <c r="B429" i="77" s="1"/>
  <c r="C273" i="77"/>
  <c r="C529" i="77" s="1"/>
  <c r="I71" i="102"/>
  <c r="C145" i="77"/>
  <c r="C401" i="77" s="1"/>
  <c r="B77" i="77"/>
  <c r="B333" i="77" s="1"/>
  <c r="B141" i="77"/>
  <c r="B397" i="77" s="1"/>
  <c r="C98" i="77"/>
  <c r="C354" i="77" s="1"/>
  <c r="B115" i="77"/>
  <c r="B371" i="77" s="1"/>
  <c r="B51" i="77"/>
  <c r="B307" i="77" s="1"/>
  <c r="B563" i="77" s="1"/>
  <c r="C81" i="102"/>
  <c r="I102" i="102"/>
  <c r="V72" i="102"/>
  <c r="V101" i="102"/>
  <c r="AA92" i="102"/>
  <c r="AA86" i="102"/>
  <c r="E101" i="102"/>
  <c r="C27" i="102"/>
  <c r="C41" i="102"/>
  <c r="C35" i="102"/>
  <c r="C56" i="102"/>
  <c r="AA71" i="102"/>
  <c r="I67" i="102"/>
  <c r="V75" i="102"/>
  <c r="V100" i="102"/>
  <c r="AA96" i="102"/>
  <c r="AA90" i="102"/>
  <c r="B183" i="77"/>
  <c r="B439" i="77" s="1"/>
  <c r="C22" i="102"/>
  <c r="C25" i="102"/>
  <c r="C40" i="102"/>
  <c r="C46" i="102"/>
  <c r="C55" i="102"/>
  <c r="R82" i="102"/>
  <c r="E41" i="102"/>
  <c r="E37" i="102"/>
  <c r="E45" i="102"/>
  <c r="E50" i="102"/>
  <c r="E55" i="102"/>
  <c r="E97" i="102"/>
  <c r="E91" i="102"/>
  <c r="E32" i="102"/>
  <c r="E40" i="102"/>
  <c r="E17" i="102"/>
  <c r="E85" i="102"/>
  <c r="E22" i="102"/>
  <c r="E31" i="102"/>
  <c r="E15" i="102"/>
  <c r="E62" i="102"/>
  <c r="E75" i="102"/>
  <c r="E102" i="102"/>
  <c r="E21" i="102"/>
  <c r="E27" i="102"/>
  <c r="E30" i="102"/>
  <c r="E61" i="102"/>
  <c r="E20" i="102"/>
  <c r="E26" i="102"/>
  <c r="E47" i="102"/>
  <c r="B164" i="77"/>
  <c r="B420" i="77" s="1"/>
  <c r="R77" i="102"/>
  <c r="R52" i="102"/>
  <c r="R61" i="102"/>
  <c r="I32" i="102"/>
  <c r="I81" i="102"/>
  <c r="I85" i="102"/>
  <c r="I21" i="102"/>
  <c r="I95" i="102"/>
  <c r="I50" i="102"/>
  <c r="I55" i="102"/>
  <c r="I62" i="102"/>
  <c r="I46" i="102"/>
  <c r="I80" i="102"/>
  <c r="I83" i="102" s="1"/>
  <c r="I120" i="102" s="1"/>
  <c r="I41" i="102"/>
  <c r="C73" i="77"/>
  <c r="C329" i="77" s="1"/>
  <c r="C50" i="102"/>
  <c r="B279" i="77"/>
  <c r="B535" i="77" s="1"/>
  <c r="O31" i="102"/>
  <c r="O30" i="102"/>
  <c r="O16" i="102"/>
  <c r="O100" i="102"/>
  <c r="O20" i="102"/>
  <c r="O27" i="102"/>
  <c r="O52" i="102"/>
  <c r="O62" i="102"/>
  <c r="O26" i="102"/>
  <c r="O42" i="102"/>
  <c r="M42" i="102"/>
  <c r="L45" i="102"/>
  <c r="B81" i="77"/>
  <c r="B337" i="77" s="1"/>
  <c r="B113" i="77"/>
  <c r="B369" i="77" s="1"/>
  <c r="B49" i="77"/>
  <c r="B305" i="77" s="1"/>
  <c r="B561" i="77" s="1"/>
  <c r="F14" i="99"/>
  <c r="I16" i="76"/>
  <c r="I15" i="99" s="1"/>
  <c r="E15" i="99"/>
  <c r="G15" i="99" s="1"/>
  <c r="F15" i="99"/>
  <c r="E21" i="76"/>
  <c r="A489" i="77"/>
  <c r="A558" i="77"/>
  <c r="A574" i="77"/>
  <c r="A555" i="77"/>
  <c r="A580" i="77"/>
  <c r="A553" i="77"/>
  <c r="A564" i="77"/>
  <c r="A445" i="77"/>
  <c r="A439" i="77"/>
  <c r="A556" i="77"/>
  <c r="A557" i="77"/>
  <c r="A568" i="77"/>
  <c r="A567" i="77"/>
  <c r="A436" i="77"/>
  <c r="A562" i="77"/>
  <c r="A560" i="77"/>
  <c r="A551" i="77"/>
  <c r="A444" i="77"/>
  <c r="A201" i="77"/>
  <c r="A153" i="77"/>
  <c r="A20" i="77"/>
  <c r="A222" i="77"/>
  <c r="A579" i="77"/>
  <c r="A575" i="77"/>
  <c r="A572" i="77"/>
  <c r="A559" i="77"/>
  <c r="A446" i="77"/>
  <c r="A453" i="77"/>
  <c r="A438" i="77"/>
  <c r="A433" i="77"/>
  <c r="A561" i="77"/>
  <c r="A571" i="77"/>
  <c r="A569" i="77"/>
  <c r="A442" i="77"/>
  <c r="A577" i="77"/>
  <c r="A578" i="77"/>
  <c r="A566" i="77"/>
  <c r="A434" i="77"/>
  <c r="A437" i="77"/>
  <c r="A570" i="77"/>
  <c r="A424" i="77"/>
  <c r="A494" i="77"/>
  <c r="A531" i="77"/>
  <c r="A427" i="77"/>
  <c r="A430" i="77"/>
  <c r="A573" i="77"/>
  <c r="A440" i="77"/>
  <c r="A452" i="77"/>
  <c r="A447" i="77"/>
  <c r="A3" i="78"/>
  <c r="A330" i="77"/>
  <c r="A273" i="77"/>
  <c r="A513" i="77"/>
  <c r="A492" i="77"/>
  <c r="A369" i="77"/>
  <c r="A380" i="77"/>
  <c r="H20" i="102"/>
  <c r="AE55" i="102"/>
  <c r="A308" i="77"/>
  <c r="A511" i="77"/>
  <c r="A377" i="77"/>
  <c r="H86" i="102"/>
  <c r="B118" i="77"/>
  <c r="B374" i="77" s="1"/>
  <c r="AE31" i="102"/>
  <c r="A501" i="77"/>
  <c r="A493" i="77"/>
  <c r="A378" i="77"/>
  <c r="L52" i="102"/>
  <c r="B137" i="77"/>
  <c r="B393" i="77" s="1"/>
  <c r="AE50" i="102"/>
  <c r="AE91" i="102"/>
  <c r="A229" i="77"/>
  <c r="A228" i="77"/>
  <c r="B267" i="77"/>
  <c r="B523" i="77" s="1"/>
  <c r="L75" i="102"/>
  <c r="F102" i="102"/>
  <c r="L42" i="102"/>
  <c r="E52" i="102"/>
  <c r="E57" i="102"/>
  <c r="C62" i="102"/>
  <c r="E60" i="102"/>
  <c r="C66" i="102"/>
  <c r="C71" i="102"/>
  <c r="C76" i="102"/>
  <c r="H52" i="102"/>
  <c r="H66" i="102"/>
  <c r="AE102" i="102"/>
  <c r="AE36" i="102"/>
  <c r="A207" i="77"/>
  <c r="A220" i="77"/>
  <c r="A212" i="77"/>
  <c r="A224" i="77"/>
  <c r="L72" i="102"/>
  <c r="B233" i="77"/>
  <c r="B489" i="77" s="1"/>
  <c r="A385" i="77"/>
  <c r="A208" i="77"/>
  <c r="A360" i="77"/>
  <c r="A18" i="77"/>
  <c r="C26" i="102"/>
  <c r="E25" i="102"/>
  <c r="C30" i="102"/>
  <c r="F30" i="102"/>
  <c r="E42" i="102"/>
  <c r="E35" i="102"/>
  <c r="C47" i="102"/>
  <c r="E46" i="102"/>
  <c r="C17" i="102"/>
  <c r="E16" i="102"/>
  <c r="C52" i="102"/>
  <c r="E51" i="102"/>
  <c r="C57" i="102"/>
  <c r="E56" i="102"/>
  <c r="C60" i="102"/>
  <c r="E67" i="102"/>
  <c r="L65" i="102"/>
  <c r="E72" i="102"/>
  <c r="L71" i="102"/>
  <c r="E76" i="102"/>
  <c r="C86" i="102"/>
  <c r="C247" i="77"/>
  <c r="C503" i="77" s="1"/>
  <c r="AE15" i="102"/>
  <c r="A26" i="77"/>
  <c r="A200" i="77"/>
  <c r="C207" i="77"/>
  <c r="C463" i="77" s="1"/>
  <c r="A524" i="77"/>
  <c r="A225" i="77"/>
  <c r="A221" i="77"/>
  <c r="B75" i="77"/>
  <c r="B331" i="77" s="1"/>
  <c r="L100" i="102"/>
  <c r="H81" i="102"/>
  <c r="A12" i="77"/>
  <c r="A219" i="77"/>
  <c r="L21" i="102"/>
  <c r="L26" i="102"/>
  <c r="L32" i="102"/>
  <c r="L36" i="102"/>
  <c r="C99" i="77"/>
  <c r="C355" i="77" s="1"/>
  <c r="C195" i="77"/>
  <c r="C451" i="77" s="1"/>
  <c r="B98" i="77"/>
  <c r="B354" i="77" s="1"/>
  <c r="B280" i="77"/>
  <c r="B536" i="77" s="1"/>
  <c r="C224" i="77"/>
  <c r="C480" i="77" s="1"/>
  <c r="B288" i="77"/>
  <c r="B544" i="77" s="1"/>
  <c r="J77" i="102"/>
  <c r="J87" i="102"/>
  <c r="B64" i="77"/>
  <c r="B320" i="77" s="1"/>
  <c r="B576" i="77" s="1"/>
  <c r="C67" i="77"/>
  <c r="C323" i="77" s="1"/>
  <c r="C579" i="77" s="1"/>
  <c r="C64" i="77"/>
  <c r="C320" i="77" s="1"/>
  <c r="C576" i="77" s="1"/>
  <c r="C184" i="77"/>
  <c r="C440" i="77" s="1"/>
  <c r="C252" i="77"/>
  <c r="C508" i="77" s="1"/>
  <c r="C194" i="77"/>
  <c r="C450" i="77" s="1"/>
  <c r="C226" i="77"/>
  <c r="C482" i="77" s="1"/>
  <c r="W77" i="102"/>
  <c r="B30" i="102"/>
  <c r="S56" i="102"/>
  <c r="C83" i="77"/>
  <c r="C339" i="77" s="1"/>
  <c r="C279" i="77"/>
  <c r="C535" i="77" s="1"/>
  <c r="C107" i="77"/>
  <c r="C363" i="77" s="1"/>
  <c r="M45" i="102"/>
  <c r="M90" i="102"/>
  <c r="M40" i="102"/>
  <c r="M30" i="102"/>
  <c r="M92" i="102"/>
  <c r="M67" i="102"/>
  <c r="M77" i="102"/>
  <c r="M61" i="102"/>
  <c r="M36" i="102"/>
  <c r="B185" i="77"/>
  <c r="B441" i="77" s="1"/>
  <c r="B249" i="77"/>
  <c r="B505" i="77" s="1"/>
  <c r="C87" i="77"/>
  <c r="C343" i="77" s="1"/>
  <c r="AB45" i="102"/>
  <c r="I72" i="102"/>
  <c r="I36" i="102"/>
  <c r="I20" i="102"/>
  <c r="M81" i="102"/>
  <c r="I37" i="102"/>
  <c r="I30" i="102"/>
  <c r="M97" i="102"/>
  <c r="M101" i="102"/>
  <c r="C79" i="77"/>
  <c r="C335" i="77" s="1"/>
  <c r="AB80" i="102"/>
  <c r="B129" i="77"/>
  <c r="B385" i="77" s="1"/>
  <c r="C227" i="77"/>
  <c r="C483" i="77" s="1"/>
  <c r="C259" i="77"/>
  <c r="C515" i="77" s="1"/>
  <c r="C162" i="77"/>
  <c r="C418" i="77" s="1"/>
  <c r="C130" i="77"/>
  <c r="C386" i="77" s="1"/>
  <c r="I97" i="102"/>
  <c r="I31" i="102"/>
  <c r="B215" i="77"/>
  <c r="B471" i="77" s="1"/>
  <c r="Q90" i="102"/>
  <c r="K101" i="102"/>
  <c r="M102" i="102"/>
  <c r="K95" i="102"/>
  <c r="B76" i="102"/>
  <c r="O21" i="102"/>
  <c r="O32" i="102"/>
  <c r="O40" i="102"/>
  <c r="O36" i="102"/>
  <c r="O47" i="102"/>
  <c r="K16" i="102"/>
  <c r="O71" i="102"/>
  <c r="O90" i="102"/>
  <c r="C119" i="77"/>
  <c r="C375" i="77" s="1"/>
  <c r="C75" i="77"/>
  <c r="C331" i="77" s="1"/>
  <c r="M46" i="102"/>
  <c r="M16" i="102"/>
  <c r="M82" i="102"/>
  <c r="M25" i="102"/>
  <c r="M72" i="102"/>
  <c r="M55" i="102"/>
  <c r="M66" i="102"/>
  <c r="M52" i="102"/>
  <c r="M53" i="102" s="1"/>
  <c r="M114" i="102" s="1"/>
  <c r="M86" i="102"/>
  <c r="M85" i="102"/>
  <c r="B57" i="77"/>
  <c r="B313" i="77" s="1"/>
  <c r="B569" i="77" s="1"/>
  <c r="C183" i="77"/>
  <c r="C439" i="77" s="1"/>
  <c r="AB20" i="102"/>
  <c r="I47" i="102"/>
  <c r="M60" i="102"/>
  <c r="I16" i="102"/>
  <c r="I86" i="102"/>
  <c r="I61" i="102"/>
  <c r="I91" i="102"/>
  <c r="M21" i="102"/>
  <c r="M96" i="102"/>
  <c r="D22" i="102"/>
  <c r="C175" i="77"/>
  <c r="C431" i="77" s="1"/>
  <c r="B285" i="77"/>
  <c r="B541" i="77" s="1"/>
  <c r="AB60" i="102"/>
  <c r="AB85" i="102"/>
  <c r="C163" i="77"/>
  <c r="C419" i="77" s="1"/>
  <c r="C290" i="77"/>
  <c r="C546" i="77" s="1"/>
  <c r="C66" i="77"/>
  <c r="C322" i="77" s="1"/>
  <c r="C578" i="77" s="1"/>
  <c r="I70" i="102"/>
  <c r="I35" i="102"/>
  <c r="B55" i="77"/>
  <c r="K75" i="102"/>
  <c r="K90" i="102"/>
  <c r="O102" i="102"/>
  <c r="O95" i="102"/>
  <c r="O22" i="102"/>
  <c r="K25" i="102"/>
  <c r="O25" i="102"/>
  <c r="M31" i="102"/>
  <c r="Q31" i="102"/>
  <c r="K40" i="102"/>
  <c r="O41" i="102"/>
  <c r="O37" i="102"/>
  <c r="O51" i="102"/>
  <c r="O56" i="102"/>
  <c r="O66" i="102"/>
  <c r="O86" i="102"/>
  <c r="A348" i="77"/>
  <c r="A283" i="77"/>
  <c r="A356" i="77"/>
  <c r="A350" i="77"/>
  <c r="A289" i="77"/>
  <c r="A481" i="77"/>
  <c r="A345" i="77"/>
  <c r="A331" i="77"/>
  <c r="A272" i="77"/>
  <c r="A460" i="77"/>
  <c r="A265" i="77"/>
  <c r="A274" i="77"/>
  <c r="A514" i="77"/>
  <c r="A502" i="77"/>
  <c r="A497" i="77"/>
  <c r="A495" i="77"/>
  <c r="A512" i="77"/>
  <c r="A367" i="77"/>
  <c r="A387" i="77"/>
  <c r="A373" i="77"/>
  <c r="A382" i="77"/>
  <c r="A192" i="77"/>
  <c r="A491" i="77"/>
  <c r="A172" i="77"/>
  <c r="A223" i="77"/>
  <c r="A488" i="77"/>
  <c r="A515" i="77"/>
  <c r="A498" i="77"/>
  <c r="A516" i="77"/>
  <c r="A504" i="77"/>
  <c r="A506" i="77"/>
  <c r="A211" i="77"/>
  <c r="A375" i="77"/>
  <c r="A364" i="77"/>
  <c r="A365" i="77"/>
  <c r="A213" i="77"/>
  <c r="A535" i="77"/>
  <c r="A227" i="77"/>
  <c r="A214" i="77"/>
  <c r="A203" i="77"/>
  <c r="A226" i="77"/>
  <c r="A204" i="77"/>
  <c r="A374" i="77"/>
  <c r="A173" i="77"/>
  <c r="A389" i="77"/>
  <c r="A363" i="77"/>
  <c r="A370" i="77"/>
  <c r="A487" i="77"/>
  <c r="A517" i="77"/>
  <c r="A508" i="77"/>
  <c r="A384" i="77"/>
  <c r="A388" i="77"/>
  <c r="A372" i="77"/>
  <c r="A182" i="77"/>
  <c r="A381" i="77"/>
  <c r="A215" i="77"/>
  <c r="A507" i="77"/>
  <c r="A503" i="77"/>
  <c r="A499" i="77"/>
  <c r="A500" i="77"/>
  <c r="A509" i="77"/>
  <c r="A510" i="77"/>
  <c r="A490" i="77"/>
  <c r="A216" i="77"/>
  <c r="A371" i="77"/>
  <c r="A361" i="77"/>
  <c r="A383" i="77"/>
  <c r="A366" i="77"/>
  <c r="A368" i="77"/>
  <c r="A530" i="77"/>
  <c r="A217" i="77"/>
  <c r="A543" i="77"/>
  <c r="A199" i="77"/>
  <c r="A218" i="77"/>
  <c r="A206" i="77"/>
  <c r="A202" i="77"/>
  <c r="A210" i="77"/>
  <c r="A496" i="77"/>
  <c r="A376" i="77"/>
  <c r="A170" i="77"/>
  <c r="A191" i="77"/>
  <c r="A362" i="77"/>
  <c r="A359" i="77"/>
  <c r="A85" i="77"/>
  <c r="A84" i="77"/>
  <c r="AE95" i="102"/>
  <c r="AE20" i="102"/>
  <c r="AE47" i="102"/>
  <c r="AE86" i="102"/>
  <c r="AE80" i="102"/>
  <c r="AE77" i="102"/>
  <c r="J90" i="102"/>
  <c r="J96" i="102"/>
  <c r="B248" i="77"/>
  <c r="B504" i="77" s="1"/>
  <c r="J62" i="102"/>
  <c r="J95" i="102"/>
  <c r="B282" i="77"/>
  <c r="B538" i="77" s="1"/>
  <c r="B56" i="77"/>
  <c r="B312" i="77" s="1"/>
  <c r="B568" i="77" s="1"/>
  <c r="J16" i="102"/>
  <c r="J91" i="102"/>
  <c r="J75" i="102"/>
  <c r="B184" i="77"/>
  <c r="B440" i="77" s="1"/>
  <c r="C120" i="77"/>
  <c r="C376" i="77" s="1"/>
  <c r="B182" i="77"/>
  <c r="B438" i="77" s="1"/>
  <c r="AE30" i="102"/>
  <c r="AE22" i="102"/>
  <c r="AE61" i="102"/>
  <c r="AE16" i="102"/>
  <c r="AE82" i="102"/>
  <c r="AE51" i="102"/>
  <c r="AE101" i="102"/>
  <c r="AE27" i="102"/>
  <c r="AE75" i="102"/>
  <c r="AE71" i="102"/>
  <c r="AE70" i="102"/>
  <c r="AE90" i="102"/>
  <c r="AE45" i="102"/>
  <c r="B265" i="77"/>
  <c r="B521" i="77" s="1"/>
  <c r="B96" i="77"/>
  <c r="B352" i="77" s="1"/>
  <c r="B171" i="77"/>
  <c r="B427" i="77" s="1"/>
  <c r="B43" i="77"/>
  <c r="B299" i="77" s="1"/>
  <c r="B555" i="77" s="1"/>
  <c r="F87" i="102"/>
  <c r="C92" i="77"/>
  <c r="C348" i="77" s="1"/>
  <c r="L101" i="102"/>
  <c r="L51" i="102"/>
  <c r="L82" i="102"/>
  <c r="L81" i="102"/>
  <c r="H87" i="102"/>
  <c r="C220" i="77"/>
  <c r="C476" i="77" s="1"/>
  <c r="H92" i="102"/>
  <c r="C151" i="77"/>
  <c r="C407" i="77" s="1"/>
  <c r="F101" i="102"/>
  <c r="L102" i="102"/>
  <c r="N96" i="102"/>
  <c r="B124" i="77"/>
  <c r="B380" i="77" s="1"/>
  <c r="B139" i="77"/>
  <c r="B395" i="77" s="1"/>
  <c r="B214" i="77"/>
  <c r="B470" i="77" s="1"/>
  <c r="B107" i="77"/>
  <c r="B363" i="77" s="1"/>
  <c r="L20" i="102"/>
  <c r="F22" i="102"/>
  <c r="J25" i="102"/>
  <c r="L31" i="102"/>
  <c r="L40" i="102"/>
  <c r="L35" i="102"/>
  <c r="L50" i="102"/>
  <c r="L62" i="102"/>
  <c r="F67" i="102"/>
  <c r="L70" i="102"/>
  <c r="L77" i="102"/>
  <c r="F81" i="102"/>
  <c r="H46" i="102"/>
  <c r="H56" i="102"/>
  <c r="B88" i="77"/>
  <c r="B344" i="77" s="1"/>
  <c r="B73" i="77"/>
  <c r="B329" i="77" s="1"/>
  <c r="J56" i="102"/>
  <c r="J82" i="102"/>
  <c r="J81" i="102"/>
  <c r="B203" i="77"/>
  <c r="B459" i="77" s="1"/>
  <c r="AE42" i="102"/>
  <c r="AE41" i="102"/>
  <c r="AE92" i="102"/>
  <c r="AE17" i="102"/>
  <c r="AE85" i="102"/>
  <c r="AE65" i="102"/>
  <c r="AE52" i="102"/>
  <c r="AE56" i="102"/>
  <c r="AE25" i="102"/>
  <c r="AE40" i="102"/>
  <c r="AE66" i="102"/>
  <c r="AE26" i="102"/>
  <c r="AE37" i="102"/>
  <c r="AE60" i="102"/>
  <c r="B105" i="77"/>
  <c r="B361" i="77" s="1"/>
  <c r="B41" i="77"/>
  <c r="B297" i="77" s="1"/>
  <c r="B553" i="77" s="1"/>
  <c r="B192" i="77"/>
  <c r="B448" i="77" s="1"/>
  <c r="B160" i="77"/>
  <c r="B416" i="77" s="1"/>
  <c r="B150" i="77"/>
  <c r="B406" i="77" s="1"/>
  <c r="C56" i="77"/>
  <c r="C312" i="77" s="1"/>
  <c r="C568" i="77" s="1"/>
  <c r="F82" i="102"/>
  <c r="C60" i="77"/>
  <c r="C316" i="77" s="1"/>
  <c r="C572" i="77" s="1"/>
  <c r="N102" i="102"/>
  <c r="L25" i="102"/>
  <c r="L57" i="102"/>
  <c r="L85" i="102"/>
  <c r="L90" i="102"/>
  <c r="C152" i="77"/>
  <c r="C408" i="77" s="1"/>
  <c r="C124" i="77"/>
  <c r="C380" i="77" s="1"/>
  <c r="C188" i="77"/>
  <c r="C444" i="77" s="1"/>
  <c r="L95" i="102"/>
  <c r="C171" i="77"/>
  <c r="C427" i="77" s="1"/>
  <c r="H100" i="102"/>
  <c r="B284" i="77"/>
  <c r="B540" i="77" s="1"/>
  <c r="F20" i="102"/>
  <c r="F25" i="102"/>
  <c r="H30" i="102"/>
  <c r="L30" i="102"/>
  <c r="L47" i="102"/>
  <c r="L17" i="102"/>
  <c r="L56" i="102"/>
  <c r="F55" i="102"/>
  <c r="L61" i="102"/>
  <c r="F65" i="102"/>
  <c r="L76" i="102"/>
  <c r="L80" i="102"/>
  <c r="F85" i="102"/>
  <c r="AE81" i="102"/>
  <c r="AE57" i="102"/>
  <c r="AE87" i="102"/>
  <c r="AE96" i="102"/>
  <c r="AE72" i="102"/>
  <c r="AE97" i="102"/>
  <c r="AE21" i="102"/>
  <c r="AE76" i="102"/>
  <c r="AE32" i="102"/>
  <c r="AE67" i="102"/>
  <c r="AE62" i="102"/>
  <c r="AE35" i="102"/>
  <c r="AE46" i="102"/>
  <c r="B169" i="77"/>
  <c r="B425" i="77" s="1"/>
  <c r="C80" i="77"/>
  <c r="C336" i="77" s="1"/>
  <c r="B224" i="77"/>
  <c r="B480" i="77" s="1"/>
  <c r="B256" i="77"/>
  <c r="B512" i="77" s="1"/>
  <c r="B54" i="77"/>
  <c r="B310" i="77" s="1"/>
  <c r="B566" i="77" s="1"/>
  <c r="C248" i="77"/>
  <c r="C504" i="77" s="1"/>
  <c r="B216" i="77"/>
  <c r="B472" i="77" s="1"/>
  <c r="F77" i="102"/>
  <c r="N46" i="102"/>
  <c r="L41" i="102"/>
  <c r="L67" i="102"/>
  <c r="L92" i="102"/>
  <c r="L97" i="102"/>
  <c r="C280" i="77"/>
  <c r="C536" i="77" s="1"/>
  <c r="C216" i="77"/>
  <c r="C472" i="77" s="1"/>
  <c r="C156" i="77"/>
  <c r="C412" i="77" s="1"/>
  <c r="L91" i="102"/>
  <c r="B246" i="77"/>
  <c r="B502" i="77" s="1"/>
  <c r="B278" i="77"/>
  <c r="B534" i="77" s="1"/>
  <c r="L22" i="102"/>
  <c r="L27" i="102"/>
  <c r="L37" i="102"/>
  <c r="L46" i="102"/>
  <c r="L15" i="102"/>
  <c r="L55" i="102"/>
  <c r="L60" i="102"/>
  <c r="L66" i="102"/>
  <c r="O70" i="102"/>
  <c r="O76" i="102"/>
  <c r="F76" i="102"/>
  <c r="O82" i="102"/>
  <c r="O91" i="102"/>
  <c r="B261" i="77"/>
  <c r="B517" i="77" s="1"/>
  <c r="D17" i="102"/>
  <c r="C42" i="77"/>
  <c r="C298" i="77" s="1"/>
  <c r="C554" i="77" s="1"/>
  <c r="D72" i="102"/>
  <c r="B225" i="77"/>
  <c r="B481" i="77" s="1"/>
  <c r="S50" i="102"/>
  <c r="C93" i="77"/>
  <c r="C349" i="77" s="1"/>
  <c r="C285" i="77"/>
  <c r="C541" i="77" s="1"/>
  <c r="B229" i="77"/>
  <c r="B485" i="77" s="1"/>
  <c r="B60" i="102"/>
  <c r="B17" i="102"/>
  <c r="C238" i="77"/>
  <c r="C494" i="77" s="1"/>
  <c r="C46" i="77"/>
  <c r="C302" i="77" s="1"/>
  <c r="C558" i="77" s="1"/>
  <c r="D42" i="102"/>
  <c r="Q25" i="102"/>
  <c r="C182" i="77"/>
  <c r="C438" i="77" s="1"/>
  <c r="B161" i="77"/>
  <c r="B417" i="77" s="1"/>
  <c r="S36" i="102"/>
  <c r="C47" i="77"/>
  <c r="C303" i="77" s="1"/>
  <c r="C559" i="77" s="1"/>
  <c r="C234" i="77"/>
  <c r="C490" i="77" s="1"/>
  <c r="C122" i="77"/>
  <c r="C378" i="77" s="1"/>
  <c r="C215" i="77"/>
  <c r="C471" i="77" s="1"/>
  <c r="B72" i="102"/>
  <c r="B56" i="102"/>
  <c r="B22" i="102"/>
  <c r="B40" i="102"/>
  <c r="Q36" i="102"/>
  <c r="O46" i="102"/>
  <c r="O50" i="102"/>
  <c r="O55" i="102"/>
  <c r="O61" i="102"/>
  <c r="O65" i="102"/>
  <c r="B119" i="77"/>
  <c r="B375" i="77" s="1"/>
  <c r="B151" i="77"/>
  <c r="B407" i="77" s="1"/>
  <c r="O81" i="102"/>
  <c r="O85" i="102"/>
  <c r="O97" i="102"/>
  <c r="B97" i="77"/>
  <c r="B353" i="77" s="1"/>
  <c r="S37" i="102"/>
  <c r="C186" i="77"/>
  <c r="C442" i="77" s="1"/>
  <c r="C203" i="77"/>
  <c r="C459" i="77" s="1"/>
  <c r="B80" i="102"/>
  <c r="B26" i="102"/>
  <c r="B47" i="102"/>
  <c r="O45" i="102"/>
  <c r="O17" i="102"/>
  <c r="B52" i="102"/>
  <c r="B55" i="102"/>
  <c r="O60" i="102"/>
  <c r="O72" i="102"/>
  <c r="O77" i="102"/>
  <c r="O80" i="102"/>
  <c r="O96" i="102"/>
  <c r="A86" i="77"/>
  <c r="C108" i="77"/>
  <c r="C364" i="77" s="1"/>
  <c r="C266" i="77"/>
  <c r="C522" i="77" s="1"/>
  <c r="C106" i="77"/>
  <c r="C362" i="77" s="1"/>
  <c r="C138" i="77"/>
  <c r="C394" i="77" s="1"/>
  <c r="C202" i="77"/>
  <c r="C458" i="77" s="1"/>
  <c r="C170" i="77"/>
  <c r="C426" i="77" s="1"/>
  <c r="B90" i="102"/>
  <c r="B57" i="102"/>
  <c r="B21" i="102"/>
  <c r="B25" i="102"/>
  <c r="B37" i="102"/>
  <c r="B46" i="102"/>
  <c r="B16" i="102"/>
  <c r="B61" i="102"/>
  <c r="B102" i="102"/>
  <c r="B101" i="102"/>
  <c r="B96" i="102"/>
  <c r="B87" i="102"/>
  <c r="B66" i="102"/>
  <c r="B86" i="102"/>
  <c r="B65" i="102"/>
  <c r="B97" i="102"/>
  <c r="B85" i="102"/>
  <c r="B62" i="102"/>
  <c r="B20" i="102"/>
  <c r="B32" i="102"/>
  <c r="B42" i="102"/>
  <c r="B36" i="102"/>
  <c r="B45" i="102"/>
  <c r="B15" i="102"/>
  <c r="B67" i="102"/>
  <c r="B70" i="102"/>
  <c r="B81" i="102"/>
  <c r="B51" i="102"/>
  <c r="B77" i="102"/>
  <c r="B50" i="102"/>
  <c r="B92" i="102"/>
  <c r="B71" i="102"/>
  <c r="B27" i="102"/>
  <c r="B31" i="102"/>
  <c r="B41" i="102"/>
  <c r="B35" i="102"/>
  <c r="P60" i="102"/>
  <c r="C117" i="77"/>
  <c r="C373" i="77" s="1"/>
  <c r="B84" i="77"/>
  <c r="B340" i="77" s="1"/>
  <c r="C85" i="77"/>
  <c r="C341" i="77" s="1"/>
  <c r="B274" i="77"/>
  <c r="B530" i="77" s="1"/>
  <c r="C148" i="77"/>
  <c r="C404" i="77" s="1"/>
  <c r="C52" i="77"/>
  <c r="C308" i="77" s="1"/>
  <c r="C564" i="77" s="1"/>
  <c r="C180" i="77"/>
  <c r="C436" i="77" s="1"/>
  <c r="C276" i="77"/>
  <c r="C532" i="77" s="1"/>
  <c r="C212" i="77"/>
  <c r="C468" i="77" s="1"/>
  <c r="C244" i="77"/>
  <c r="C500" i="77" s="1"/>
  <c r="B205" i="77"/>
  <c r="B461" i="77" s="1"/>
  <c r="B269" i="77"/>
  <c r="B525" i="77" s="1"/>
  <c r="B237" i="77"/>
  <c r="B493" i="77" s="1"/>
  <c r="E77" i="102"/>
  <c r="E80" i="102"/>
  <c r="D15" i="102"/>
  <c r="D45" i="102"/>
  <c r="D46" i="102"/>
  <c r="D25" i="102"/>
  <c r="D71" i="102"/>
  <c r="D37" i="102"/>
  <c r="D70" i="102"/>
  <c r="D97" i="102"/>
  <c r="B273" i="77"/>
  <c r="B529" i="77" s="1"/>
  <c r="C272" i="77"/>
  <c r="C528" i="77" s="1"/>
  <c r="C178" i="77"/>
  <c r="C434" i="77" s="1"/>
  <c r="C146" i="77"/>
  <c r="C402" i="77" s="1"/>
  <c r="B209" i="77"/>
  <c r="B465" i="77" s="1"/>
  <c r="E25" i="99"/>
  <c r="G25" i="99" s="1"/>
  <c r="A536" i="77"/>
  <c r="A527" i="77"/>
  <c r="A549" i="77"/>
  <c r="A525" i="77"/>
  <c r="A528" i="77"/>
  <c r="F16" i="99"/>
  <c r="A537" i="77"/>
  <c r="A545" i="77"/>
  <c r="A519" i="77"/>
  <c r="A520" i="77"/>
  <c r="E27" i="76"/>
  <c r="A538" i="77"/>
  <c r="A540" i="77"/>
  <c r="A548" i="77"/>
  <c r="A547" i="77"/>
  <c r="A529" i="77"/>
  <c r="A539" i="77"/>
  <c r="A334" i="77"/>
  <c r="A344" i="77"/>
  <c r="A349" i="77"/>
  <c r="A343" i="77"/>
  <c r="A455" i="77"/>
  <c r="A327" i="77"/>
  <c r="E23" i="76"/>
  <c r="A190" i="77"/>
  <c r="A175" i="77"/>
  <c r="A176" i="77"/>
  <c r="A181" i="77"/>
  <c r="A169" i="77"/>
  <c r="A187" i="77"/>
  <c r="A194" i="77"/>
  <c r="A188" i="77"/>
  <c r="A171" i="77"/>
  <c r="A317" i="77"/>
  <c r="A167" i="77"/>
  <c r="A322" i="77"/>
  <c r="D18" i="99"/>
  <c r="A342" i="77"/>
  <c r="A329" i="77"/>
  <c r="A339" i="77"/>
  <c r="D9" i="99"/>
  <c r="A336" i="77"/>
  <c r="A353" i="77"/>
  <c r="A328" i="77"/>
  <c r="A333" i="77"/>
  <c r="A473" i="77"/>
  <c r="A340" i="77"/>
  <c r="A179" i="77"/>
  <c r="A197" i="77"/>
  <c r="A310" i="77"/>
  <c r="A184" i="77"/>
  <c r="A174" i="77"/>
  <c r="A193" i="77"/>
  <c r="A168" i="77"/>
  <c r="A178" i="77"/>
  <c r="A195" i="77"/>
  <c r="A475" i="77"/>
  <c r="A352" i="77"/>
  <c r="A335" i="77"/>
  <c r="G17" i="76"/>
  <c r="A180" i="77"/>
  <c r="A484" i="77"/>
  <c r="A337" i="77"/>
  <c r="A346" i="77"/>
  <c r="A355" i="77"/>
  <c r="A459" i="77"/>
  <c r="A351" i="77"/>
  <c r="A476" i="77"/>
  <c r="A324" i="77"/>
  <c r="A467" i="77"/>
  <c r="A316" i="77"/>
  <c r="A185" i="77"/>
  <c r="A196" i="77"/>
  <c r="A177" i="77"/>
  <c r="S67" i="102"/>
  <c r="Q27" i="102"/>
  <c r="C187" i="77"/>
  <c r="C443" i="77" s="1"/>
  <c r="S30" i="102"/>
  <c r="S85" i="102"/>
  <c r="S97" i="102"/>
  <c r="S77" i="102"/>
  <c r="S91" i="102"/>
  <c r="S76" i="102"/>
  <c r="S26" i="102"/>
  <c r="C123" i="77"/>
  <c r="C379" i="77" s="1"/>
  <c r="S86" i="102"/>
  <c r="S65" i="102"/>
  <c r="S55" i="102"/>
  <c r="Q46" i="102"/>
  <c r="K70" i="102"/>
  <c r="K91" i="102"/>
  <c r="K82" i="102"/>
  <c r="K47" i="102"/>
  <c r="K52" i="102"/>
  <c r="K65" i="102"/>
  <c r="K96" i="102"/>
  <c r="K86" i="102"/>
  <c r="K21" i="102"/>
  <c r="S41" i="102"/>
  <c r="Q65" i="102"/>
  <c r="Q40" i="102"/>
  <c r="C283" i="77"/>
  <c r="C539" i="77" s="1"/>
  <c r="S82" i="102"/>
  <c r="S47" i="102"/>
  <c r="S27" i="102"/>
  <c r="S87" i="102"/>
  <c r="S60" i="102"/>
  <c r="S31" i="102"/>
  <c r="S96" i="102"/>
  <c r="S72" i="102"/>
  <c r="S52" i="102"/>
  <c r="S40" i="102"/>
  <c r="S81" i="102"/>
  <c r="W20" i="102"/>
  <c r="W92" i="102"/>
  <c r="Q92" i="102"/>
  <c r="U26" i="102"/>
  <c r="U30" i="102"/>
  <c r="U47" i="102"/>
  <c r="U66" i="102"/>
  <c r="U75" i="102"/>
  <c r="S17" i="102"/>
  <c r="Q20" i="102"/>
  <c r="Q50" i="102"/>
  <c r="Q66" i="102"/>
  <c r="C59" i="77"/>
  <c r="C315" i="77" s="1"/>
  <c r="C571" i="77" s="1"/>
  <c r="S70" i="102"/>
  <c r="S35" i="102"/>
  <c r="S21" i="102"/>
  <c r="S75" i="102"/>
  <c r="S51" i="102"/>
  <c r="S22" i="102"/>
  <c r="S92" i="102"/>
  <c r="S66" i="102"/>
  <c r="S16" i="102"/>
  <c r="S32" i="102"/>
  <c r="W45" i="102"/>
  <c r="W17" i="102"/>
  <c r="Q100" i="102"/>
  <c r="S95" i="102"/>
  <c r="U37" i="102"/>
  <c r="U45" i="102"/>
  <c r="U51" i="102"/>
  <c r="U62" i="102"/>
  <c r="C251" i="77"/>
  <c r="C507" i="77" s="1"/>
  <c r="Q17" i="102"/>
  <c r="Q35" i="102"/>
  <c r="Q60" i="102"/>
  <c r="C155" i="77"/>
  <c r="C411" i="77" s="1"/>
  <c r="S90" i="102"/>
  <c r="S57" i="102"/>
  <c r="S42" i="102"/>
  <c r="S101" i="102"/>
  <c r="S71" i="102"/>
  <c r="S15" i="102"/>
  <c r="S102" i="102"/>
  <c r="S80" i="102"/>
  <c r="S61" i="102"/>
  <c r="S45" i="102"/>
  <c r="S25" i="102"/>
  <c r="W70" i="102"/>
  <c r="Q87" i="102"/>
  <c r="S20" i="102"/>
  <c r="Q32" i="102"/>
  <c r="U42" i="102"/>
  <c r="U35" i="102"/>
  <c r="U16" i="102"/>
  <c r="U72" i="102"/>
  <c r="B178" i="77"/>
  <c r="B434" i="77" s="1"/>
  <c r="B244" i="77"/>
  <c r="B500" i="77" s="1"/>
  <c r="C213" i="77"/>
  <c r="C469" i="77" s="1"/>
  <c r="P86" i="102"/>
  <c r="B208" i="77"/>
  <c r="B464" i="77" s="1"/>
  <c r="C177" i="77"/>
  <c r="C433" i="77" s="1"/>
  <c r="C245" i="77"/>
  <c r="C501" i="77" s="1"/>
  <c r="B78" i="77"/>
  <c r="B334" i="77" s="1"/>
  <c r="C209" i="77"/>
  <c r="C465" i="77" s="1"/>
  <c r="B50" i="77"/>
  <c r="B306" i="77" s="1"/>
  <c r="B562" i="77" s="1"/>
  <c r="C181" i="77"/>
  <c r="C437" i="77" s="1"/>
  <c r="L86" i="102"/>
  <c r="P71" i="102"/>
  <c r="B82" i="77"/>
  <c r="B338" i="77" s="1"/>
  <c r="C241" i="77"/>
  <c r="C497" i="77" s="1"/>
  <c r="C53" i="77"/>
  <c r="C309" i="77" s="1"/>
  <c r="C565" i="77" s="1"/>
  <c r="B46" i="77"/>
  <c r="B302" i="77" s="1"/>
  <c r="B558" i="77" s="1"/>
  <c r="C110" i="77"/>
  <c r="C366" i="77" s="1"/>
  <c r="C49" i="77"/>
  <c r="C305" i="77" s="1"/>
  <c r="C561" i="77" s="1"/>
  <c r="C81" i="77"/>
  <c r="C337" i="77" s="1"/>
  <c r="C274" i="77"/>
  <c r="C530" i="77" s="1"/>
  <c r="C246" i="77"/>
  <c r="C502" i="77" s="1"/>
  <c r="P100" i="102"/>
  <c r="P17" i="102"/>
  <c r="B242" i="77"/>
  <c r="B498" i="77" s="1"/>
  <c r="C242" i="77"/>
  <c r="C498" i="77" s="1"/>
  <c r="C118" i="77"/>
  <c r="C374" i="77" s="1"/>
  <c r="P16" i="102"/>
  <c r="B146" i="77"/>
  <c r="B402" i="77" s="1"/>
  <c r="B116" i="77"/>
  <c r="B372" i="77" s="1"/>
  <c r="B276" i="77"/>
  <c r="B532" i="77" s="1"/>
  <c r="C214" i="77"/>
  <c r="C470" i="77" s="1"/>
  <c r="P80" i="102"/>
  <c r="B114" i="77"/>
  <c r="B370" i="77" s="1"/>
  <c r="C210" i="77"/>
  <c r="C466" i="77" s="1"/>
  <c r="C86" i="77"/>
  <c r="C342" i="77" s="1"/>
  <c r="C114" i="77"/>
  <c r="C370" i="77" s="1"/>
  <c r="B148" i="77"/>
  <c r="B404" i="77" s="1"/>
  <c r="B212" i="77"/>
  <c r="B468" i="77" s="1"/>
  <c r="C82" i="77"/>
  <c r="C338" i="77" s="1"/>
  <c r="C54" i="77"/>
  <c r="C310" i="77" s="1"/>
  <c r="C566" i="77" s="1"/>
  <c r="C150" i="77"/>
  <c r="C406" i="77" s="1"/>
  <c r="B180" i="77"/>
  <c r="B436" i="77" s="1"/>
  <c r="B95" i="102"/>
  <c r="C102" i="102"/>
  <c r="D95" i="102"/>
  <c r="D57" i="102"/>
  <c r="D36" i="102"/>
  <c r="C144" i="77"/>
  <c r="C400" i="77" s="1"/>
  <c r="D20" i="102"/>
  <c r="D77" i="102"/>
  <c r="B144" i="77"/>
  <c r="B400" i="77" s="1"/>
  <c r="B104" i="77"/>
  <c r="I65" i="102"/>
  <c r="I90" i="102"/>
  <c r="I60" i="102"/>
  <c r="I42" i="102"/>
  <c r="D67" i="102"/>
  <c r="D65" i="102"/>
  <c r="D75" i="102"/>
  <c r="D47" i="102"/>
  <c r="D62" i="102"/>
  <c r="D86" i="102"/>
  <c r="B176" i="77"/>
  <c r="B432" i="77" s="1"/>
  <c r="B80" i="77"/>
  <c r="B336" i="77" s="1"/>
  <c r="B72" i="77"/>
  <c r="B328" i="77" s="1"/>
  <c r="C208" i="77"/>
  <c r="C464" i="77" s="1"/>
  <c r="I87" i="102"/>
  <c r="I96" i="102"/>
  <c r="C268" i="77"/>
  <c r="C524" i="77" s="1"/>
  <c r="C172" i="77"/>
  <c r="C428" i="77" s="1"/>
  <c r="C204" i="77"/>
  <c r="C460" i="77" s="1"/>
  <c r="B270" i="77"/>
  <c r="B526" i="77" s="1"/>
  <c r="B110" i="77"/>
  <c r="B366" i="77" s="1"/>
  <c r="D101" i="102"/>
  <c r="I100" i="102"/>
  <c r="C240" i="77"/>
  <c r="C496" i="77" s="1"/>
  <c r="D82" i="102"/>
  <c r="D56" i="102"/>
  <c r="D66" i="102"/>
  <c r="D52" i="102"/>
  <c r="I17" i="102"/>
  <c r="B112" i="77"/>
  <c r="B368" i="77" s="1"/>
  <c r="B172" i="77"/>
  <c r="B428" i="77" s="1"/>
  <c r="D80" i="102"/>
  <c r="D87" i="102"/>
  <c r="D21" i="102"/>
  <c r="D50" i="102"/>
  <c r="D96" i="102"/>
  <c r="C48" i="77"/>
  <c r="C304" i="77" s="1"/>
  <c r="C560" i="77" s="1"/>
  <c r="B48" i="77"/>
  <c r="B304" i="77" s="1"/>
  <c r="B560" i="77" s="1"/>
  <c r="C236" i="77"/>
  <c r="C492" i="77" s="1"/>
  <c r="C44" i="77"/>
  <c r="C300" i="77" s="1"/>
  <c r="C556" i="77" s="1"/>
  <c r="C76" i="77"/>
  <c r="C332" i="77" s="1"/>
  <c r="B142" i="77"/>
  <c r="B398" i="77" s="1"/>
  <c r="B268" i="77"/>
  <c r="B524" i="77" s="1"/>
  <c r="D60" i="102"/>
  <c r="D91" i="102"/>
  <c r="D85" i="102"/>
  <c r="D16" i="102"/>
  <c r="D35" i="102"/>
  <c r="D27" i="102"/>
  <c r="D26" i="102"/>
  <c r="D41" i="102"/>
  <c r="C176" i="77"/>
  <c r="C432" i="77" s="1"/>
  <c r="I92" i="102"/>
  <c r="I27" i="102"/>
  <c r="I77" i="102"/>
  <c r="I40" i="102"/>
  <c r="I51" i="102"/>
  <c r="I56" i="102"/>
  <c r="I45" i="102"/>
  <c r="I26" i="102"/>
  <c r="I25" i="102"/>
  <c r="I15" i="102"/>
  <c r="D92" i="102"/>
  <c r="D55" i="102"/>
  <c r="D102" i="102"/>
  <c r="D40" i="102"/>
  <c r="B42" i="77"/>
  <c r="B298" i="77" s="1"/>
  <c r="B554" i="77" s="1"/>
  <c r="D100" i="102"/>
  <c r="D61" i="102"/>
  <c r="B272" i="77"/>
  <c r="B528" i="77" s="1"/>
  <c r="D51" i="102"/>
  <c r="B232" i="77"/>
  <c r="B488" i="77" s="1"/>
  <c r="I75" i="102"/>
  <c r="B266" i="77"/>
  <c r="B522" i="77" s="1"/>
  <c r="I66" i="102"/>
  <c r="B174" i="77"/>
  <c r="B430" i="77" s="1"/>
  <c r="B238" i="77"/>
  <c r="B494" i="77" s="1"/>
  <c r="D90" i="102"/>
  <c r="D81" i="102"/>
  <c r="I22" i="102"/>
  <c r="C75" i="102"/>
  <c r="C80" i="102"/>
  <c r="E86" i="102"/>
  <c r="C63" i="77"/>
  <c r="C319" i="77" s="1"/>
  <c r="C575" i="77" s="1"/>
  <c r="C127" i="77"/>
  <c r="C383" i="77" s="1"/>
  <c r="C159" i="77"/>
  <c r="C415" i="77" s="1"/>
  <c r="C255" i="77"/>
  <c r="C511" i="77" s="1"/>
  <c r="C223" i="77"/>
  <c r="C479" i="77" s="1"/>
  <c r="C191" i="77"/>
  <c r="C447" i="77" s="1"/>
  <c r="C287" i="77"/>
  <c r="C543" i="77" s="1"/>
  <c r="B101" i="77"/>
  <c r="B357" i="77" s="1"/>
  <c r="AB100" i="102"/>
  <c r="AB62" i="102"/>
  <c r="AB21" i="102"/>
  <c r="AB31" i="102"/>
  <c r="AB36" i="102"/>
  <c r="AB17" i="102"/>
  <c r="AB15" i="102"/>
  <c r="AB65" i="102"/>
  <c r="AB91" i="102"/>
  <c r="AB87" i="102"/>
  <c r="AB72" i="102"/>
  <c r="AB92" i="102"/>
  <c r="AB96" i="102"/>
  <c r="B197" i="77"/>
  <c r="B453" i="77" s="1"/>
  <c r="B133" i="77"/>
  <c r="B389" i="77" s="1"/>
  <c r="AB41" i="102"/>
  <c r="AB86" i="102"/>
  <c r="AB27" i="102"/>
  <c r="AB52" i="102"/>
  <c r="AB95" i="102"/>
  <c r="AB67" i="102"/>
  <c r="AB42" i="102"/>
  <c r="AB82" i="102"/>
  <c r="AB83" i="102" s="1"/>
  <c r="AB120" i="102" s="1"/>
  <c r="AB37" i="102"/>
  <c r="AB50" i="102"/>
  <c r="AB71" i="102"/>
  <c r="AB46" i="102"/>
  <c r="AB90" i="102"/>
  <c r="AB77" i="102"/>
  <c r="AB101" i="102"/>
  <c r="B165" i="77"/>
  <c r="B421" i="77" s="1"/>
  <c r="AB40" i="102"/>
  <c r="AB102" i="102"/>
  <c r="AB35" i="102"/>
  <c r="AB30" i="102"/>
  <c r="AB56" i="102"/>
  <c r="AB32" i="102"/>
  <c r="AB57" i="102"/>
  <c r="AB26" i="102"/>
  <c r="AB55" i="102"/>
  <c r="AB76" i="102"/>
  <c r="AB70" i="102"/>
  <c r="AB97" i="102"/>
  <c r="B293" i="77"/>
  <c r="B549" i="77" s="1"/>
  <c r="B196" i="77"/>
  <c r="B452" i="77" s="1"/>
  <c r="A123" i="77"/>
  <c r="A118" i="77"/>
  <c r="A127" i="77"/>
  <c r="A120" i="77"/>
  <c r="A125" i="77"/>
  <c r="A119" i="77"/>
  <c r="A105" i="77"/>
  <c r="A117" i="77"/>
  <c r="A131" i="77"/>
  <c r="A112" i="77"/>
  <c r="A116" i="77"/>
  <c r="A109" i="77"/>
  <c r="A133" i="77"/>
  <c r="A111" i="77"/>
  <c r="A129" i="77"/>
  <c r="A132" i="77"/>
  <c r="A114" i="77"/>
  <c r="A98" i="77"/>
  <c r="A27" i="77"/>
  <c r="A22" i="77"/>
  <c r="A36" i="77"/>
  <c r="B157" i="77"/>
  <c r="B413" i="77" s="1"/>
  <c r="B189" i="77"/>
  <c r="B445" i="77" s="1"/>
  <c r="B61" i="77"/>
  <c r="B317" i="77" s="1"/>
  <c r="B573" i="77" s="1"/>
  <c r="B221" i="77"/>
  <c r="B477" i="77" s="1"/>
  <c r="B125" i="77"/>
  <c r="B381" i="77" s="1"/>
  <c r="B253" i="77"/>
  <c r="B509" i="77" s="1"/>
  <c r="B59" i="77"/>
  <c r="B315" i="77" s="1"/>
  <c r="B571" i="77" s="1"/>
  <c r="B283" i="77"/>
  <c r="B539" i="77" s="1"/>
  <c r="C41" i="77"/>
  <c r="C297" i="77" s="1"/>
  <c r="C553" i="77" s="1"/>
  <c r="B138" i="77"/>
  <c r="B394" i="77" s="1"/>
  <c r="C169" i="77"/>
  <c r="C425" i="77" s="1"/>
  <c r="B202" i="77"/>
  <c r="B458" i="77" s="1"/>
  <c r="B106" i="77"/>
  <c r="B362" i="77" s="1"/>
  <c r="C82" i="102"/>
  <c r="C105" i="77"/>
  <c r="C361" i="77" s="1"/>
  <c r="C137" i="77"/>
  <c r="C393" i="77" s="1"/>
  <c r="C201" i="77"/>
  <c r="C457" i="77" s="1"/>
  <c r="B170" i="77"/>
  <c r="B426" i="77" s="1"/>
  <c r="B74" i="77"/>
  <c r="B330" i="77" s="1"/>
  <c r="C235" i="77"/>
  <c r="C491" i="77" s="1"/>
  <c r="C233" i="77"/>
  <c r="C489" i="77" s="1"/>
  <c r="C96" i="102"/>
  <c r="C192" i="77"/>
  <c r="C448" i="77" s="1"/>
  <c r="C96" i="77"/>
  <c r="C352" i="77" s="1"/>
  <c r="B190" i="77"/>
  <c r="B446" i="77" s="1"/>
  <c r="B94" i="77"/>
  <c r="B350" i="77" s="1"/>
  <c r="B126" i="77"/>
  <c r="B382" i="77" s="1"/>
  <c r="B158" i="77"/>
  <c r="B414" i="77" s="1"/>
  <c r="X85" i="102"/>
  <c r="X88" i="102" s="1"/>
  <c r="B286" i="77"/>
  <c r="B542" i="77" s="1"/>
  <c r="B222" i="77"/>
  <c r="B478" i="77" s="1"/>
  <c r="AD45" i="102"/>
  <c r="AC47" i="102"/>
  <c r="AD31" i="102"/>
  <c r="AD42" i="102"/>
  <c r="B254" i="77"/>
  <c r="B510" i="77" s="1"/>
  <c r="F13" i="99"/>
  <c r="G13" i="99" s="1"/>
  <c r="E14" i="76"/>
  <c r="D13" i="99"/>
  <c r="E13" i="76"/>
  <c r="F12" i="99"/>
  <c r="E12" i="99"/>
  <c r="G12" i="99" s="1"/>
  <c r="I12" i="76"/>
  <c r="I11" i="99" s="1"/>
  <c r="E11" i="99"/>
  <c r="G11" i="99" s="1"/>
  <c r="D11" i="99"/>
  <c r="E12" i="76"/>
  <c r="B9" i="76"/>
  <c r="G11" i="76"/>
  <c r="C9" i="76"/>
  <c r="E11" i="76"/>
  <c r="I11" i="76"/>
  <c r="I10" i="99" s="1"/>
  <c r="E10" i="99"/>
  <c r="G10" i="99" s="1"/>
  <c r="E10" i="76"/>
  <c r="D9" i="76"/>
  <c r="I10" i="76"/>
  <c r="I9" i="99" s="1"/>
  <c r="Q71" i="102"/>
  <c r="Q61" i="102"/>
  <c r="Q91" i="102"/>
  <c r="Q96" i="102"/>
  <c r="Q16" i="102"/>
  <c r="Q42" i="102"/>
  <c r="Q55" i="102"/>
  <c r="Q67" i="102"/>
  <c r="Q76" i="102"/>
  <c r="Q82" i="102"/>
  <c r="Q57" i="102"/>
  <c r="Q86" i="102"/>
  <c r="Q101" i="102"/>
  <c r="Q97" i="102"/>
  <c r="Q51" i="102"/>
  <c r="Q75" i="102"/>
  <c r="Q26" i="102"/>
  <c r="Q102" i="102"/>
  <c r="Q41" i="102"/>
  <c r="Q80" i="102"/>
  <c r="Q95" i="102"/>
  <c r="Q45" i="102"/>
  <c r="Q72" i="102"/>
  <c r="Q15" i="102"/>
  <c r="Q30" i="102"/>
  <c r="Q62" i="102"/>
  <c r="Q37" i="102"/>
  <c r="Q81" i="102"/>
  <c r="Q22" i="102"/>
  <c r="Q70" i="102"/>
  <c r="Q56" i="102"/>
  <c r="Q47" i="102"/>
  <c r="Q77" i="102"/>
  <c r="Q52" i="102"/>
  <c r="Q85" i="102"/>
  <c r="P85" i="102"/>
  <c r="P81" i="102"/>
  <c r="P65" i="102"/>
  <c r="P27" i="102"/>
  <c r="P41" i="102"/>
  <c r="P36" i="102"/>
  <c r="P95" i="102"/>
  <c r="P61" i="102"/>
  <c r="P40" i="102"/>
  <c r="P55" i="102"/>
  <c r="P46" i="102"/>
  <c r="P35" i="102"/>
  <c r="P51" i="102"/>
  <c r="P101" i="102"/>
  <c r="P92" i="102"/>
  <c r="P25" i="102"/>
  <c r="P62" i="102"/>
  <c r="P32" i="102"/>
  <c r="P47" i="102"/>
  <c r="P97" i="102"/>
  <c r="P50" i="102"/>
  <c r="P22" i="102"/>
  <c r="P31" i="102"/>
  <c r="P20" i="102"/>
  <c r="P15" i="102"/>
  <c r="P21" i="102"/>
  <c r="P70" i="102"/>
  <c r="P87" i="102"/>
  <c r="P72" i="102"/>
  <c r="P91" i="102"/>
  <c r="P82" i="102"/>
  <c r="P66" i="102"/>
  <c r="P77" i="102"/>
  <c r="P90" i="102"/>
  <c r="P30" i="102"/>
  <c r="P37" i="102"/>
  <c r="P67" i="102"/>
  <c r="P96" i="102"/>
  <c r="P57" i="102"/>
  <c r="P26" i="102"/>
  <c r="P76" i="102"/>
  <c r="P102" i="102"/>
  <c r="P52" i="102"/>
  <c r="P75" i="102"/>
  <c r="P42" i="102"/>
  <c r="P45" i="102"/>
  <c r="B191" i="77"/>
  <c r="B447" i="77" s="1"/>
  <c r="AD60" i="102"/>
  <c r="AC102" i="102"/>
  <c r="C293" i="77"/>
  <c r="C549" i="77" s="1"/>
  <c r="AC36" i="102"/>
  <c r="AC50" i="102"/>
  <c r="B250" i="77"/>
  <c r="B506" i="77" s="1"/>
  <c r="B154" i="77"/>
  <c r="B410" i="77" s="1"/>
  <c r="AD20" i="102"/>
  <c r="C101" i="77"/>
  <c r="C357" i="77" s="1"/>
  <c r="C288" i="77"/>
  <c r="C544" i="77" s="1"/>
  <c r="C165" i="77"/>
  <c r="C421" i="77" s="1"/>
  <c r="T26" i="102"/>
  <c r="AC65" i="102"/>
  <c r="AC72" i="102"/>
  <c r="AC81" i="102"/>
  <c r="C197" i="77"/>
  <c r="C453" i="77" s="1"/>
  <c r="B186" i="77"/>
  <c r="B442" i="77" s="1"/>
  <c r="AD62" i="102"/>
  <c r="B122" i="77"/>
  <c r="B378" i="77" s="1"/>
  <c r="AD90" i="102"/>
  <c r="AD102" i="102"/>
  <c r="C160" i="77"/>
  <c r="C416" i="77" s="1"/>
  <c r="AC100" i="102"/>
  <c r="AD15" i="102"/>
  <c r="AD51" i="102"/>
  <c r="AD81" i="102"/>
  <c r="AD66" i="102"/>
  <c r="AD85" i="102"/>
  <c r="B218" i="77"/>
  <c r="B474" i="77" s="1"/>
  <c r="B90" i="77"/>
  <c r="B346" i="77" s="1"/>
  <c r="C133" i="77"/>
  <c r="C389" i="77" s="1"/>
  <c r="C261" i="77"/>
  <c r="C517" i="77" s="1"/>
  <c r="AC55" i="102"/>
  <c r="AC62" i="102"/>
  <c r="AD32" i="102"/>
  <c r="AD71" i="102"/>
  <c r="AC75" i="102"/>
  <c r="AD95" i="102"/>
  <c r="AD26" i="102"/>
  <c r="AD80" i="102"/>
  <c r="AD86" i="102"/>
  <c r="AD96" i="102"/>
  <c r="AC35" i="102"/>
  <c r="AC46" i="102"/>
  <c r="AC61" i="102"/>
  <c r="AC71" i="102"/>
  <c r="AC70" i="102"/>
  <c r="AC27" i="102"/>
  <c r="AD30" i="102"/>
  <c r="AD70" i="102"/>
  <c r="AD82" i="102"/>
  <c r="AD55" i="102"/>
  <c r="AD77" i="102"/>
  <c r="AC22" i="102"/>
  <c r="AC26" i="102"/>
  <c r="AC42" i="102"/>
  <c r="AC76" i="102"/>
  <c r="AD41" i="102"/>
  <c r="AD87" i="102"/>
  <c r="AC90" i="102"/>
  <c r="AD50" i="102"/>
  <c r="AD75" i="102"/>
  <c r="AC21" i="102"/>
  <c r="AC25" i="102"/>
  <c r="AC32" i="102"/>
  <c r="AC41" i="102"/>
  <c r="AC17" i="102"/>
  <c r="AD16" i="102"/>
  <c r="AD65" i="102"/>
  <c r="AC80" i="102"/>
  <c r="AD17" i="102"/>
  <c r="AD67" i="102"/>
  <c r="AD76" i="102"/>
  <c r="AC20" i="102"/>
  <c r="AD25" i="102"/>
  <c r="AC31" i="102"/>
  <c r="AC40" i="102"/>
  <c r="AC16" i="102"/>
  <c r="AC45" i="102"/>
  <c r="AC60" i="102"/>
  <c r="AC77" i="102"/>
  <c r="AD52" i="102"/>
  <c r="AC91" i="102"/>
  <c r="AD72" i="102"/>
  <c r="AD46" i="102"/>
  <c r="AD61" i="102"/>
  <c r="AD91" i="102"/>
  <c r="AC96" i="102"/>
  <c r="AD101" i="102"/>
  <c r="AC101" i="102"/>
  <c r="AD21" i="102"/>
  <c r="AC30" i="102"/>
  <c r="AD40" i="102"/>
  <c r="AC15" i="102"/>
  <c r="AC52" i="102"/>
  <c r="AC57" i="102"/>
  <c r="AC67" i="102"/>
  <c r="AD57" i="102"/>
  <c r="AC85" i="102"/>
  <c r="AD35" i="102"/>
  <c r="AD56" i="102"/>
  <c r="AD92" i="102"/>
  <c r="AD97" i="102"/>
  <c r="AD100" i="102"/>
  <c r="AC37" i="102"/>
  <c r="AC51" i="102"/>
  <c r="AC56" i="102"/>
  <c r="AC66" i="102"/>
  <c r="B123" i="77"/>
  <c r="B379" i="77" s="1"/>
  <c r="R17" i="102"/>
  <c r="R62" i="102"/>
  <c r="R72" i="102"/>
  <c r="R55" i="102"/>
  <c r="R50" i="102"/>
  <c r="R86" i="102"/>
  <c r="R56" i="102"/>
  <c r="R36" i="102"/>
  <c r="R45" i="102"/>
  <c r="R46" i="102"/>
  <c r="R66" i="102"/>
  <c r="R15" i="102"/>
  <c r="R101" i="102"/>
  <c r="C250" i="77"/>
  <c r="C506" i="77" s="1"/>
  <c r="R70" i="102"/>
  <c r="AD37" i="102"/>
  <c r="AD47" i="102"/>
  <c r="R40" i="102"/>
  <c r="R35" i="102"/>
  <c r="C218" i="77"/>
  <c r="C474" i="77" s="1"/>
  <c r="R51" i="102"/>
  <c r="R37" i="102"/>
  <c r="R57" i="102"/>
  <c r="R102" i="102"/>
  <c r="R96" i="102"/>
  <c r="R60" i="102"/>
  <c r="AD36" i="102"/>
  <c r="S46" i="102"/>
  <c r="B257" i="77"/>
  <c r="B513" i="77" s="1"/>
  <c r="R90" i="102"/>
  <c r="R42" i="102"/>
  <c r="R27" i="102"/>
  <c r="R41" i="102"/>
  <c r="R87" i="102"/>
  <c r="R97" i="102"/>
  <c r="R80" i="102"/>
  <c r="B187" i="77"/>
  <c r="B443" i="77" s="1"/>
  <c r="R47" i="102"/>
  <c r="R95" i="102"/>
  <c r="R22" i="102"/>
  <c r="R31" i="102"/>
  <c r="C154" i="77"/>
  <c r="C410" i="77" s="1"/>
  <c r="C161" i="77"/>
  <c r="C417" i="77" s="1"/>
  <c r="B120" i="77"/>
  <c r="B376" i="77" s="1"/>
  <c r="X96" i="102"/>
  <c r="X98" i="102" s="1"/>
  <c r="R67" i="102"/>
  <c r="R16" i="102"/>
  <c r="R76" i="102"/>
  <c r="R25" i="102"/>
  <c r="C282" i="77"/>
  <c r="C538" i="77" s="1"/>
  <c r="R81" i="102"/>
  <c r="R92" i="102"/>
  <c r="C291" i="77"/>
  <c r="C547" i="77" s="1"/>
  <c r="B251" i="77"/>
  <c r="B507" i="77" s="1"/>
  <c r="B155" i="77"/>
  <c r="B411" i="77" s="1"/>
  <c r="R26" i="102"/>
  <c r="B219" i="77"/>
  <c r="B475" i="77" s="1"/>
  <c r="R91" i="102"/>
  <c r="R75" i="102"/>
  <c r="AD22" i="102"/>
  <c r="S62" i="102"/>
  <c r="C143" i="77"/>
  <c r="C399" i="77" s="1"/>
  <c r="C111" i="77"/>
  <c r="C367" i="77" s="1"/>
  <c r="B111" i="77"/>
  <c r="B367" i="77" s="1"/>
  <c r="B239" i="77"/>
  <c r="B495" i="77" s="1"/>
  <c r="B271" i="77"/>
  <c r="B527" i="77" s="1"/>
  <c r="B79" i="77"/>
  <c r="B335" i="77" s="1"/>
  <c r="B47" i="77"/>
  <c r="B303" i="77" s="1"/>
  <c r="B559" i="77" s="1"/>
  <c r="B175" i="77"/>
  <c r="B431" i="77" s="1"/>
  <c r="B143" i="77"/>
  <c r="B399" i="77" s="1"/>
  <c r="J45" i="102"/>
  <c r="J57" i="102"/>
  <c r="J100" i="102"/>
  <c r="J17" i="102"/>
  <c r="J67" i="102"/>
  <c r="J26" i="102"/>
  <c r="J27" i="102"/>
  <c r="J30" i="102"/>
  <c r="J36" i="102"/>
  <c r="J32" i="102"/>
  <c r="J31" i="102"/>
  <c r="J47" i="102"/>
  <c r="J101" i="102"/>
  <c r="J22" i="102"/>
  <c r="J66" i="102"/>
  <c r="J97" i="102"/>
  <c r="J46" i="102"/>
  <c r="J61" i="102"/>
  <c r="J52" i="102"/>
  <c r="J51" i="102"/>
  <c r="J102" i="102"/>
  <c r="J21" i="102"/>
  <c r="J42" i="102"/>
  <c r="J35" i="102"/>
  <c r="J65" i="102"/>
  <c r="J72" i="102"/>
  <c r="J60" i="102"/>
  <c r="J20" i="102"/>
  <c r="J41" i="102"/>
  <c r="J50" i="102"/>
  <c r="J86" i="102"/>
  <c r="J15" i="102"/>
  <c r="J70" i="102"/>
  <c r="J37" i="102"/>
  <c r="J55" i="102"/>
  <c r="J76" i="102"/>
  <c r="J71" i="102"/>
  <c r="J80" i="102"/>
  <c r="J40" i="102"/>
  <c r="J85" i="102"/>
  <c r="B130" i="77"/>
  <c r="B386" i="77" s="1"/>
  <c r="B259" i="77"/>
  <c r="B515" i="77" s="1"/>
  <c r="B99" i="77"/>
  <c r="B355" i="77" s="1"/>
  <c r="Z31" i="102"/>
  <c r="Z55" i="102"/>
  <c r="Y72" i="102"/>
  <c r="Y91" i="102"/>
  <c r="Y22" i="102"/>
  <c r="Z67" i="102"/>
  <c r="Y97" i="102"/>
  <c r="Y27" i="102"/>
  <c r="V61" i="102"/>
  <c r="V57" i="102"/>
  <c r="V58" i="102" s="1"/>
  <c r="V115" i="102" s="1"/>
  <c r="V81" i="102"/>
  <c r="V60" i="102"/>
  <c r="V76" i="102"/>
  <c r="V22" i="102"/>
  <c r="V17" i="102"/>
  <c r="V42" i="102"/>
  <c r="V85" i="102"/>
  <c r="V87" i="102"/>
  <c r="V67" i="102"/>
  <c r="V82" i="102"/>
  <c r="V27" i="102"/>
  <c r="V21" i="102"/>
  <c r="V41" i="102"/>
  <c r="V47" i="102"/>
  <c r="V91" i="102"/>
  <c r="V71" i="102"/>
  <c r="V92" i="102"/>
  <c r="V32" i="102"/>
  <c r="V26" i="102"/>
  <c r="V36" i="102"/>
  <c r="V16" i="102"/>
  <c r="V46" i="102"/>
  <c r="V80" i="102"/>
  <c r="V97" i="102"/>
  <c r="V98" i="102" s="1"/>
  <c r="V123" i="102" s="1"/>
  <c r="V40" i="102"/>
  <c r="V31" i="102"/>
  <c r="V35" i="102"/>
  <c r="V51" i="102"/>
  <c r="V15" i="102"/>
  <c r="V86" i="102"/>
  <c r="V37" i="102"/>
  <c r="V52" i="102"/>
  <c r="U22" i="102"/>
  <c r="U41" i="102"/>
  <c r="U15" i="102"/>
  <c r="U61" i="102"/>
  <c r="U65" i="102"/>
  <c r="U21" i="102"/>
  <c r="U40" i="102"/>
  <c r="U57" i="102"/>
  <c r="U60" i="102"/>
  <c r="U20" i="102"/>
  <c r="U56" i="102"/>
  <c r="U100" i="102"/>
  <c r="U101" i="102"/>
  <c r="U32" i="102"/>
  <c r="U55" i="102"/>
  <c r="U95" i="102"/>
  <c r="U97" i="102"/>
  <c r="U27" i="102"/>
  <c r="U31" i="102"/>
  <c r="U52" i="102"/>
  <c r="U76" i="102"/>
  <c r="U96" i="102"/>
  <c r="U25" i="102"/>
  <c r="U36" i="102"/>
  <c r="U46" i="102"/>
  <c r="U17" i="102"/>
  <c r="U50" i="102"/>
  <c r="T30" i="102"/>
  <c r="T33" i="102" s="1"/>
  <c r="T110" i="102" s="1"/>
  <c r="T86" i="102"/>
  <c r="T87" i="102"/>
  <c r="T52" i="102"/>
  <c r="T91" i="102"/>
  <c r="T97" i="102"/>
  <c r="T27" i="102"/>
  <c r="T67" i="102"/>
  <c r="T68" i="102" s="1"/>
  <c r="T117" i="102" s="1"/>
  <c r="T82" i="102"/>
  <c r="T102" i="102"/>
  <c r="T72" i="102"/>
  <c r="T37" i="102"/>
  <c r="T38" i="102" s="1"/>
  <c r="T77" i="102"/>
  <c r="T20" i="102"/>
  <c r="T70" i="102"/>
  <c r="T90" i="102"/>
  <c r="T22" i="102"/>
  <c r="T81" i="102"/>
  <c r="T100" i="102"/>
  <c r="U86" i="102"/>
  <c r="Y50" i="102"/>
  <c r="Y20" i="102"/>
  <c r="Y100" i="102"/>
  <c r="B287" i="77"/>
  <c r="B543" i="77" s="1"/>
  <c r="B127" i="77"/>
  <c r="B383" i="77" s="1"/>
  <c r="Y80" i="102"/>
  <c r="Y51" i="102"/>
  <c r="Y61" i="102"/>
  <c r="B63" i="77"/>
  <c r="B319" i="77" s="1"/>
  <c r="B575" i="77" s="1"/>
  <c r="B95" i="77"/>
  <c r="B351" i="77" s="1"/>
  <c r="Y95" i="102"/>
  <c r="Y65" i="102"/>
  <c r="Y87" i="102"/>
  <c r="Y75" i="102"/>
  <c r="Y67" i="102"/>
  <c r="Y92" i="102"/>
  <c r="B223" i="77"/>
  <c r="B479" i="77" s="1"/>
  <c r="Y85" i="102"/>
  <c r="Y81" i="102"/>
  <c r="Y42" i="102"/>
  <c r="Z50" i="102"/>
  <c r="Y21" i="102"/>
  <c r="Y66" i="102"/>
  <c r="B159" i="77"/>
  <c r="B415" i="77" s="1"/>
  <c r="Y55" i="102"/>
  <c r="Y60" i="102"/>
  <c r="Y25" i="102"/>
  <c r="Y32" i="102"/>
  <c r="Y41" i="102"/>
  <c r="Y37" i="102"/>
  <c r="Y36" i="102"/>
  <c r="Y17" i="102"/>
  <c r="Y77" i="102"/>
  <c r="Y101" i="102"/>
  <c r="Y57" i="102"/>
  <c r="Y102" i="102"/>
  <c r="Z26" i="102"/>
  <c r="Y30" i="102"/>
  <c r="Y40" i="102"/>
  <c r="Z77" i="102"/>
  <c r="N17" i="102"/>
  <c r="N65" i="102"/>
  <c r="N82" i="102"/>
  <c r="C277" i="77"/>
  <c r="C533" i="77" s="1"/>
  <c r="N61" i="102"/>
  <c r="N87" i="102"/>
  <c r="N71" i="102"/>
  <c r="N47" i="102"/>
  <c r="N70" i="102"/>
  <c r="N77" i="102"/>
  <c r="N51" i="102"/>
  <c r="N86" i="102"/>
  <c r="O101" i="102"/>
  <c r="N21" i="102"/>
  <c r="N81" i="102"/>
  <c r="N95" i="102"/>
  <c r="N97" i="102"/>
  <c r="N27" i="102"/>
  <c r="N100" i="102"/>
  <c r="N72" i="102"/>
  <c r="N16" i="102"/>
  <c r="N92" i="102"/>
  <c r="N31" i="102"/>
  <c r="N101" i="102"/>
  <c r="N90" i="102"/>
  <c r="N57" i="102"/>
  <c r="N76" i="102"/>
  <c r="N40" i="102"/>
  <c r="N26" i="102"/>
  <c r="N62" i="102"/>
  <c r="N56" i="102"/>
  <c r="N36" i="102"/>
  <c r="N67" i="102"/>
  <c r="H42" i="102"/>
  <c r="H17" i="102"/>
  <c r="H82" i="102"/>
  <c r="H32" i="102"/>
  <c r="H15" i="102"/>
  <c r="H51" i="102"/>
  <c r="H71" i="102"/>
  <c r="H37" i="102"/>
  <c r="H55" i="102"/>
  <c r="H95" i="102"/>
  <c r="H96" i="102"/>
  <c r="H90" i="102"/>
  <c r="H31" i="102"/>
  <c r="H35" i="102"/>
  <c r="H77" i="102"/>
  <c r="H80" i="102"/>
  <c r="H47" i="102"/>
  <c r="H67" i="102"/>
  <c r="H40" i="102"/>
  <c r="H91" i="102"/>
  <c r="H102" i="102"/>
  <c r="H22" i="102"/>
  <c r="H27" i="102"/>
  <c r="H50" i="102"/>
  <c r="H41" i="102"/>
  <c r="H16" i="102"/>
  <c r="H101" i="102"/>
  <c r="H21" i="102"/>
  <c r="H26" i="102"/>
  <c r="H62" i="102"/>
  <c r="H57" i="102"/>
  <c r="H36" i="102"/>
  <c r="H65" i="102"/>
  <c r="H85" i="102"/>
  <c r="H25" i="102"/>
  <c r="H61" i="102"/>
  <c r="H70" i="102"/>
  <c r="H45" i="102"/>
  <c r="H97" i="102"/>
  <c r="H60" i="102"/>
  <c r="H72" i="102"/>
  <c r="A397" i="77"/>
  <c r="A183" i="77"/>
  <c r="A419" i="77"/>
  <c r="A357" i="77"/>
  <c r="A332" i="77"/>
  <c r="A410" i="77"/>
  <c r="A244" i="77"/>
  <c r="A354" i="77"/>
  <c r="A341" i="77"/>
  <c r="A338" i="77"/>
  <c r="A407" i="77"/>
  <c r="A43" i="77"/>
  <c r="A126" i="77"/>
  <c r="A130" i="77"/>
  <c r="A106" i="77"/>
  <c r="A8" i="77"/>
  <c r="A9" i="77"/>
  <c r="A24" i="77"/>
  <c r="A23" i="77"/>
  <c r="A37" i="77"/>
  <c r="A10" i="77"/>
  <c r="A16" i="77"/>
  <c r="A17" i="77"/>
  <c r="A32" i="77"/>
  <c r="A21" i="77"/>
  <c r="A14" i="77"/>
  <c r="A64" i="77"/>
  <c r="A146" i="77"/>
  <c r="A19" i="77"/>
  <c r="A124" i="77"/>
  <c r="A104" i="77"/>
  <c r="A110" i="77"/>
  <c r="A128" i="77"/>
  <c r="A113" i="77"/>
  <c r="A7" i="77"/>
  <c r="A11" i="77"/>
  <c r="A25" i="77"/>
  <c r="A34" i="77"/>
  <c r="A13" i="77"/>
  <c r="A31" i="77"/>
  <c r="A138" i="77"/>
  <c r="A15" i="77"/>
  <c r="A121" i="77"/>
  <c r="A108" i="77"/>
  <c r="A103" i="77"/>
  <c r="A122" i="77"/>
  <c r="A33" i="77"/>
  <c r="A28" i="77"/>
  <c r="A276" i="77"/>
  <c r="A293" i="77"/>
  <c r="A288" i="77"/>
  <c r="A285" i="77"/>
  <c r="A267" i="77"/>
  <c r="A263" i="77"/>
  <c r="A275" i="77"/>
  <c r="A268" i="77"/>
  <c r="A279" i="77"/>
  <c r="A271" i="77"/>
  <c r="A287" i="77"/>
  <c r="A290" i="77"/>
  <c r="A280" i="77"/>
  <c r="A277" i="77"/>
  <c r="A269" i="77"/>
  <c r="A266" i="77"/>
  <c r="A292" i="77"/>
  <c r="A270" i="77"/>
  <c r="A286" i="77"/>
  <c r="A291" i="77"/>
  <c r="A233" i="77"/>
  <c r="A139" i="77"/>
  <c r="A148" i="77"/>
  <c r="A150" i="77"/>
  <c r="A145" i="77"/>
  <c r="A165" i="77"/>
  <c r="A141" i="77"/>
  <c r="A162" i="77"/>
  <c r="A155" i="77"/>
  <c r="A135" i="77"/>
  <c r="A161" i="77"/>
  <c r="A93" i="77"/>
  <c r="A72" i="77"/>
  <c r="A82" i="77"/>
  <c r="A80" i="77"/>
  <c r="A90" i="77"/>
  <c r="A101" i="77"/>
  <c r="A62" i="77"/>
  <c r="A45" i="77"/>
  <c r="A69" i="77"/>
  <c r="A472" i="77"/>
  <c r="A65" i="77"/>
  <c r="A49" i="77"/>
  <c r="A395" i="77"/>
  <c r="A400" i="77"/>
  <c r="A75" i="77"/>
  <c r="A78" i="77"/>
  <c r="A483" i="77"/>
  <c r="A466" i="77"/>
  <c r="A253" i="77"/>
  <c r="A256" i="77"/>
  <c r="A92" i="77"/>
  <c r="A413" i="77"/>
  <c r="A306" i="77"/>
  <c r="A296" i="77"/>
  <c r="A305" i="77"/>
  <c r="A323" i="77"/>
  <c r="A457" i="77"/>
  <c r="A318" i="77"/>
  <c r="A251" i="77"/>
  <c r="A52" i="77"/>
  <c r="A403" i="77"/>
  <c r="A416" i="77"/>
  <c r="A81" i="77"/>
  <c r="A79" i="77"/>
  <c r="A67" i="77"/>
  <c r="A47" i="77"/>
  <c r="A421" i="77"/>
  <c r="A240" i="77"/>
  <c r="A231" i="77"/>
  <c r="A42" i="77"/>
  <c r="A63" i="77"/>
  <c r="A40" i="77"/>
  <c r="A56" i="77"/>
  <c r="A393" i="77"/>
  <c r="A404" i="77"/>
  <c r="A91" i="77"/>
  <c r="A94" i="77"/>
  <c r="A477" i="77"/>
  <c r="A465" i="77"/>
  <c r="A246" i="77"/>
  <c r="A236" i="77"/>
  <c r="A239" i="77"/>
  <c r="A51" i="77"/>
  <c r="A411" i="77"/>
  <c r="A319" i="77"/>
  <c r="A320" i="77"/>
  <c r="A300" i="77"/>
  <c r="A302" i="77"/>
  <c r="A303" i="77"/>
  <c r="A96" i="77"/>
  <c r="A471" i="77"/>
  <c r="A461" i="77"/>
  <c r="A83" i="77"/>
  <c r="A58" i="77"/>
  <c r="A66" i="77"/>
  <c r="A39" i="77"/>
  <c r="A41" i="77"/>
  <c r="A406" i="77"/>
  <c r="A95" i="77"/>
  <c r="A468" i="77"/>
  <c r="A482" i="77"/>
  <c r="A474" i="77"/>
  <c r="A243" i="77"/>
  <c r="A238" i="77"/>
  <c r="A405" i="77"/>
  <c r="A396" i="77"/>
  <c r="A314" i="77"/>
  <c r="A313" i="77"/>
  <c r="A250" i="77"/>
  <c r="A417" i="77"/>
  <c r="A87" i="77"/>
  <c r="A59" i="77"/>
  <c r="A61" i="77"/>
  <c r="A55" i="77"/>
  <c r="A68" i="77"/>
  <c r="A399" i="77"/>
  <c r="A77" i="77"/>
  <c r="A89" i="77"/>
  <c r="A232" i="77"/>
  <c r="A458" i="77"/>
  <c r="A470" i="77"/>
  <c r="A478" i="77"/>
  <c r="A260" i="77"/>
  <c r="A261" i="77"/>
  <c r="A254" i="77"/>
  <c r="A418" i="77"/>
  <c r="A420" i="77"/>
  <c r="A295" i="77"/>
  <c r="A315" i="77"/>
  <c r="A297" i="77"/>
  <c r="A311" i="77"/>
  <c r="A312" i="77"/>
  <c r="A258" i="77"/>
  <c r="A325" i="77"/>
  <c r="A409" i="77"/>
  <c r="A54" i="77"/>
  <c r="A392" i="77"/>
  <c r="A234" i="77"/>
  <c r="A50" i="77"/>
  <c r="A394" i="77"/>
  <c r="A44" i="77"/>
  <c r="A46" i="77"/>
  <c r="A398" i="77"/>
  <c r="A415" i="77"/>
  <c r="A408" i="77"/>
  <c r="A76" i="77"/>
  <c r="A71" i="77"/>
  <c r="A255" i="77"/>
  <c r="A463" i="77"/>
  <c r="A479" i="77"/>
  <c r="A247" i="77"/>
  <c r="A242" i="77"/>
  <c r="A245" i="77"/>
  <c r="A462" i="77"/>
  <c r="A391" i="77"/>
  <c r="A469" i="77"/>
  <c r="A304" i="77"/>
  <c r="A309" i="77"/>
  <c r="A301" i="77"/>
  <c r="A53" i="77"/>
  <c r="A298" i="77"/>
  <c r="A257" i="77"/>
  <c r="A402" i="77"/>
  <c r="A99" i="77"/>
  <c r="A57" i="77"/>
  <c r="A60" i="77"/>
  <c r="A401" i="77"/>
  <c r="A414" i="77"/>
  <c r="A97" i="77"/>
  <c r="A88" i="77"/>
  <c r="A241" i="77"/>
  <c r="A235" i="77"/>
  <c r="A456" i="77"/>
  <c r="A252" i="77"/>
  <c r="A249" i="77"/>
  <c r="A73" i="77"/>
  <c r="A464" i="77"/>
  <c r="A248" i="77"/>
  <c r="A485" i="77"/>
  <c r="A100" i="77"/>
  <c r="A237" i="77"/>
  <c r="B227" i="77"/>
  <c r="B483" i="77" s="1"/>
  <c r="B100" i="77"/>
  <c r="B356" i="77" s="1"/>
  <c r="B132" i="77"/>
  <c r="B388" i="77" s="1"/>
  <c r="B131" i="77"/>
  <c r="B387" i="77" s="1"/>
  <c r="B68" i="77"/>
  <c r="B324" i="77" s="1"/>
  <c r="B580" i="77" s="1"/>
  <c r="B163" i="77"/>
  <c r="B419" i="77" s="1"/>
  <c r="B291" i="77"/>
  <c r="B547" i="77" s="1"/>
  <c r="C286" i="77"/>
  <c r="C542" i="77" s="1"/>
  <c r="W36" i="102"/>
  <c r="W60" i="102"/>
  <c r="W31" i="102"/>
  <c r="W67" i="102"/>
  <c r="Z36" i="102"/>
  <c r="Z45" i="102"/>
  <c r="Z52" i="102"/>
  <c r="Z57" i="102"/>
  <c r="Z71" i="102"/>
  <c r="Z82" i="102"/>
  <c r="Z86" i="102"/>
  <c r="W82" i="102"/>
  <c r="W41" i="102"/>
  <c r="W56" i="102"/>
  <c r="W47" i="102"/>
  <c r="W65" i="102"/>
  <c r="C190" i="77"/>
  <c r="C446" i="77" s="1"/>
  <c r="Z27" i="102"/>
  <c r="Z32" i="102"/>
  <c r="Z35" i="102"/>
  <c r="W46" i="102"/>
  <c r="Z51" i="102"/>
  <c r="Z56" i="102"/>
  <c r="Z70" i="102"/>
  <c r="Z81" i="102"/>
  <c r="W72" i="102"/>
  <c r="W37" i="102"/>
  <c r="Z25" i="102"/>
  <c r="Z30" i="102"/>
  <c r="Z42" i="102"/>
  <c r="Y35" i="102"/>
  <c r="Y47" i="102"/>
  <c r="Y16" i="102"/>
  <c r="W61" i="102"/>
  <c r="Z66" i="102"/>
  <c r="V70" i="102"/>
  <c r="Z76" i="102"/>
  <c r="W62" i="102"/>
  <c r="W102" i="102"/>
  <c r="W51" i="102"/>
  <c r="W75" i="102"/>
  <c r="C158" i="77"/>
  <c r="C414" i="77" s="1"/>
  <c r="W50" i="102"/>
  <c r="W66" i="102"/>
  <c r="W95" i="102"/>
  <c r="W42" i="102"/>
  <c r="C125" i="77"/>
  <c r="C381" i="77" s="1"/>
  <c r="W57" i="102"/>
  <c r="W80" i="102"/>
  <c r="C91" i="77"/>
  <c r="C347" i="77" s="1"/>
  <c r="W90" i="102"/>
  <c r="C225" i="77"/>
  <c r="C481" i="77" s="1"/>
  <c r="C254" i="77"/>
  <c r="C510" i="77" s="1"/>
  <c r="W101" i="102"/>
  <c r="C97" i="77"/>
  <c r="C353" i="77" s="1"/>
  <c r="Y90" i="102"/>
  <c r="Y82" i="102"/>
  <c r="Y96" i="102"/>
  <c r="Y56" i="102"/>
  <c r="C90" i="77"/>
  <c r="C346" i="77" s="1"/>
  <c r="Z22" i="102"/>
  <c r="W27" i="102"/>
  <c r="V30" i="102"/>
  <c r="Z41" i="102"/>
  <c r="Y46" i="102"/>
  <c r="Y15" i="102"/>
  <c r="Z62" i="102"/>
  <c r="Z65" i="102"/>
  <c r="Z75" i="102"/>
  <c r="W15" i="102"/>
  <c r="C253" i="77"/>
  <c r="C509" i="77" s="1"/>
  <c r="W55" i="102"/>
  <c r="W86" i="102"/>
  <c r="W30" i="102"/>
  <c r="C61" i="77"/>
  <c r="C317" i="77" s="1"/>
  <c r="C573" i="77" s="1"/>
  <c r="W71" i="102"/>
  <c r="W87" i="102"/>
  <c r="W100" i="102"/>
  <c r="C65" i="77"/>
  <c r="C321" i="77" s="1"/>
  <c r="C577" i="77" s="1"/>
  <c r="Y76" i="102"/>
  <c r="Y86" i="102"/>
  <c r="Z21" i="102"/>
  <c r="W32" i="102"/>
  <c r="Z40" i="102"/>
  <c r="Y45" i="102"/>
  <c r="Z17" i="102"/>
  <c r="Z61" i="102"/>
  <c r="W91" i="102"/>
  <c r="Z96" i="102"/>
  <c r="C94" i="77"/>
  <c r="C350" i="77" s="1"/>
  <c r="C222" i="77"/>
  <c r="C478" i="77" s="1"/>
  <c r="W35" i="102"/>
  <c r="W52" i="102"/>
  <c r="W25" i="102"/>
  <c r="W21" i="102"/>
  <c r="W76" i="102"/>
  <c r="W97" i="102"/>
  <c r="Z20" i="102"/>
  <c r="Z47" i="102"/>
  <c r="Z16" i="102"/>
  <c r="Z60" i="102"/>
  <c r="Y71" i="102"/>
  <c r="U81" i="102"/>
  <c r="Z90" i="102"/>
  <c r="C126" i="77"/>
  <c r="C382" i="77" s="1"/>
  <c r="W40" i="102"/>
  <c r="W16" i="102"/>
  <c r="C157" i="77"/>
  <c r="C413" i="77" s="1"/>
  <c r="W85" i="102"/>
  <c r="W22" i="102"/>
  <c r="W26" i="102"/>
  <c r="W81" i="102"/>
  <c r="C189" i="77"/>
  <c r="C445" i="77" s="1"/>
  <c r="Z102" i="102"/>
  <c r="Z101" i="102"/>
  <c r="Y70" i="102"/>
  <c r="Y62" i="102"/>
  <c r="Y26" i="102"/>
  <c r="Y31" i="102"/>
  <c r="Z37" i="102"/>
  <c r="Z46" i="102"/>
  <c r="Z15" i="102"/>
  <c r="Z72" i="102"/>
  <c r="Z87" i="102"/>
  <c r="F21" i="102"/>
  <c r="F66" i="102"/>
  <c r="F97" i="102"/>
  <c r="F72" i="102"/>
  <c r="F42" i="102"/>
  <c r="F52" i="102"/>
  <c r="F80" i="102"/>
  <c r="F92" i="102"/>
  <c r="F100" i="102"/>
  <c r="F41" i="102"/>
  <c r="F47" i="102"/>
  <c r="F51" i="102"/>
  <c r="F62" i="102"/>
  <c r="F75" i="102"/>
  <c r="F90" i="102"/>
  <c r="F40" i="102"/>
  <c r="F37" i="102"/>
  <c r="F46" i="102"/>
  <c r="F17" i="102"/>
  <c r="F50" i="102"/>
  <c r="F61" i="102"/>
  <c r="F70" i="102"/>
  <c r="F27" i="102"/>
  <c r="F32" i="102"/>
  <c r="F36" i="102"/>
  <c r="F45" i="102"/>
  <c r="F16" i="102"/>
  <c r="F57" i="102"/>
  <c r="F60" i="102"/>
  <c r="F63" i="102" s="1"/>
  <c r="F116" i="102" s="1"/>
  <c r="F71" i="102"/>
  <c r="F86" i="102"/>
  <c r="F95" i="102"/>
  <c r="F26" i="102"/>
  <c r="F31" i="102"/>
  <c r="F35" i="102"/>
  <c r="F15" i="102"/>
  <c r="F56" i="102"/>
  <c r="B66" i="77"/>
  <c r="B322" i="77" s="1"/>
  <c r="B578" i="77" s="1"/>
  <c r="B290" i="77"/>
  <c r="B546" i="77" s="1"/>
  <c r="AC82" i="102"/>
  <c r="B195" i="77"/>
  <c r="B451" i="77" s="1"/>
  <c r="AC86" i="102"/>
  <c r="AC97" i="102"/>
  <c r="B228" i="77"/>
  <c r="B484" i="77" s="1"/>
  <c r="AC92" i="102"/>
  <c r="B292" i="77"/>
  <c r="B548" i="77" s="1"/>
  <c r="A3" i="83"/>
  <c r="A3" i="105"/>
  <c r="E92" i="102"/>
  <c r="D76" i="102"/>
  <c r="D31" i="102"/>
  <c r="D30" i="102"/>
  <c r="C61" i="102"/>
  <c r="C65" i="102"/>
  <c r="C68" i="102" s="1"/>
  <c r="C117" i="102" s="1"/>
  <c r="C70" i="102"/>
  <c r="C77" i="102"/>
  <c r="C87" i="102"/>
  <c r="C85" i="102"/>
  <c r="B40" i="77"/>
  <c r="B296" i="77" s="1"/>
  <c r="B136" i="77"/>
  <c r="B392" i="77" s="1"/>
  <c r="B264" i="77"/>
  <c r="B520" i="77" s="1"/>
  <c r="A3" i="19"/>
  <c r="A3" i="85"/>
  <c r="E87" i="102"/>
  <c r="E82" i="102"/>
  <c r="E90" i="102"/>
  <c r="E100" i="102"/>
  <c r="A3" i="109"/>
  <c r="B140" i="77"/>
  <c r="B396" i="77" s="1"/>
  <c r="H76" i="102"/>
  <c r="B76" i="77"/>
  <c r="B332" i="77" s="1"/>
  <c r="B460" i="77"/>
  <c r="C281" i="77"/>
  <c r="C537" i="77" s="1"/>
  <c r="C57" i="77"/>
  <c r="C313" i="77" s="1"/>
  <c r="C569" i="77" s="1"/>
  <c r="C217" i="77"/>
  <c r="C473" i="77" s="1"/>
  <c r="C121" i="77"/>
  <c r="C377" i="77" s="1"/>
  <c r="C89" i="77"/>
  <c r="C345" i="77" s="1"/>
  <c r="C249" i="77"/>
  <c r="C505" i="77" s="1"/>
  <c r="C153" i="77"/>
  <c r="C409" i="77" s="1"/>
  <c r="C185" i="77"/>
  <c r="C441" i="77" s="1"/>
  <c r="C109" i="77"/>
  <c r="C365" i="77" s="1"/>
  <c r="C237" i="77"/>
  <c r="C493" i="77" s="1"/>
  <c r="C269" i="77"/>
  <c r="C525" i="77" s="1"/>
  <c r="C141" i="77"/>
  <c r="C397" i="77" s="1"/>
  <c r="C205" i="77"/>
  <c r="C461" i="77" s="1"/>
  <c r="C173" i="77"/>
  <c r="C429" i="77" s="1"/>
  <c r="C77" i="77"/>
  <c r="C333" i="77" s="1"/>
  <c r="C51" i="77"/>
  <c r="C307" i="77" s="1"/>
  <c r="C563" i="77" s="1"/>
  <c r="C115" i="77"/>
  <c r="C371" i="77" s="1"/>
  <c r="C179" i="77"/>
  <c r="C435" i="77" s="1"/>
  <c r="C243" i="77"/>
  <c r="C499" i="77" s="1"/>
  <c r="C275" i="77"/>
  <c r="C531" i="77" s="1"/>
  <c r="B490" i="77"/>
  <c r="C164" i="77"/>
  <c r="C420" i="77" s="1"/>
  <c r="C228" i="77"/>
  <c r="C484" i="77" s="1"/>
  <c r="C211" i="77"/>
  <c r="C467" i="77" s="1"/>
  <c r="C104" i="77"/>
  <c r="C360" i="77" s="1"/>
  <c r="C232" i="77"/>
  <c r="C488" i="77" s="1"/>
  <c r="C40" i="77"/>
  <c r="C296" i="77" s="1"/>
  <c r="C552" i="77" s="1"/>
  <c r="C72" i="77"/>
  <c r="C328" i="77" s="1"/>
  <c r="C200" i="77"/>
  <c r="C456" i="77" s="1"/>
  <c r="C168" i="77"/>
  <c r="C424" i="77" s="1"/>
  <c r="C136" i="77"/>
  <c r="C392" i="77" s="1"/>
  <c r="C68" i="77"/>
  <c r="C324" i="77" s="1"/>
  <c r="C580" i="77" s="1"/>
  <c r="B236" i="77"/>
  <c r="U90" i="102"/>
  <c r="B44" i="77"/>
  <c r="F96" i="102"/>
  <c r="C84" i="77"/>
  <c r="C340" i="77" s="1"/>
  <c r="C174" i="77"/>
  <c r="C430" i="77" s="1"/>
  <c r="C229" i="77"/>
  <c r="C485" i="77" s="1"/>
  <c r="C256" i="77"/>
  <c r="C512" i="77" s="1"/>
  <c r="U71" i="102"/>
  <c r="B145" i="77"/>
  <c r="B401" i="77" s="1"/>
  <c r="B82" i="102"/>
  <c r="Z80" i="102"/>
  <c r="U85" i="102"/>
  <c r="Z92" i="102"/>
  <c r="C267" i="77"/>
  <c r="C523" i="77" s="1"/>
  <c r="B108" i="77"/>
  <c r="B364" i="77" s="1"/>
  <c r="U70" i="102"/>
  <c r="B75" i="102"/>
  <c r="U77" i="102"/>
  <c r="B168" i="77"/>
  <c r="U82" i="102"/>
  <c r="B91" i="102"/>
  <c r="Z91" i="102"/>
  <c r="L96" i="102"/>
  <c r="AC95" i="102"/>
  <c r="C142" i="77"/>
  <c r="C398" i="77" s="1"/>
  <c r="U67" i="102"/>
  <c r="U80" i="102"/>
  <c r="Z85" i="102"/>
  <c r="U92" i="102"/>
  <c r="Z100" i="102"/>
  <c r="U87" i="102"/>
  <c r="U91" i="102"/>
  <c r="Z97" i="102"/>
  <c r="B384" i="77"/>
  <c r="A3" i="107"/>
  <c r="A3" i="106"/>
  <c r="A3" i="82"/>
  <c r="A3" i="81"/>
  <c r="A3" i="111"/>
  <c r="B3" i="77"/>
  <c r="B8" i="102"/>
  <c r="A3" i="108"/>
  <c r="A3" i="80"/>
  <c r="B3" i="76"/>
  <c r="A3" i="103"/>
  <c r="A3" i="112"/>
  <c r="A3" i="79"/>
  <c r="B469" i="77"/>
  <c r="G101" i="102"/>
  <c r="G82" i="102"/>
  <c r="G72" i="102"/>
  <c r="G61" i="102"/>
  <c r="G55" i="102"/>
  <c r="G50" i="102"/>
  <c r="G32" i="102"/>
  <c r="G21" i="102"/>
  <c r="G62" i="102"/>
  <c r="G56" i="102"/>
  <c r="G51" i="102"/>
  <c r="G15" i="102"/>
  <c r="G45" i="102"/>
  <c r="G22" i="102"/>
  <c r="G57" i="102"/>
  <c r="G52" i="102"/>
  <c r="G16" i="102"/>
  <c r="G46" i="102"/>
  <c r="G27" i="102"/>
  <c r="G17" i="102"/>
  <c r="G91" i="102"/>
  <c r="G87" i="102"/>
  <c r="G75" i="102"/>
  <c r="G70" i="102"/>
  <c r="G65" i="102"/>
  <c r="G60" i="102"/>
  <c r="G47" i="102"/>
  <c r="G36" i="102"/>
  <c r="G40" i="102"/>
  <c r="G80" i="102"/>
  <c r="G76" i="102"/>
  <c r="G66" i="102"/>
  <c r="G37" i="102"/>
  <c r="G41" i="102"/>
  <c r="G30" i="102"/>
  <c r="G25" i="102"/>
  <c r="G102" i="102"/>
  <c r="G97" i="102"/>
  <c r="G90" i="102"/>
  <c r="G67" i="102"/>
  <c r="G95" i="102"/>
  <c r="G96" i="102"/>
  <c r="G85" i="102"/>
  <c r="G81" i="102"/>
  <c r="G42" i="102"/>
  <c r="G20" i="102"/>
  <c r="G71" i="102"/>
  <c r="G35" i="102"/>
  <c r="G26" i="102"/>
  <c r="G86" i="102"/>
  <c r="G77" i="102"/>
  <c r="G92" i="102"/>
  <c r="G31" i="102"/>
  <c r="G100" i="102"/>
  <c r="B318" i="77"/>
  <c r="B516" i="77"/>
  <c r="E18" i="99"/>
  <c r="G18" i="99" s="1"/>
  <c r="I19" i="76"/>
  <c r="I18" i="99" s="1"/>
  <c r="E14" i="99"/>
  <c r="G14" i="99" s="1"/>
  <c r="I15" i="76"/>
  <c r="D17" i="99"/>
  <c r="G18" i="76"/>
  <c r="G13" i="76"/>
  <c r="D12" i="99"/>
  <c r="B456" i="77"/>
  <c r="A541" i="77"/>
  <c r="A544" i="77"/>
  <c r="A521" i="77"/>
  <c r="A532" i="77"/>
  <c r="A523" i="77"/>
  <c r="A522" i="77"/>
  <c r="A534" i="77"/>
  <c r="A526" i="77"/>
  <c r="A546" i="77"/>
  <c r="A533" i="77"/>
  <c r="F21" i="99"/>
  <c r="E22" i="76"/>
  <c r="C292" i="77"/>
  <c r="C548" i="77" s="1"/>
  <c r="C196" i="77"/>
  <c r="C452" i="77" s="1"/>
  <c r="C260" i="77"/>
  <c r="C516" i="77" s="1"/>
  <c r="C100" i="77"/>
  <c r="C356" i="77" s="1"/>
  <c r="G21" i="76"/>
  <c r="D20" i="99"/>
  <c r="D14" i="99"/>
  <c r="A29" i="77"/>
  <c r="A35" i="77"/>
  <c r="A189" i="77"/>
  <c r="A186" i="77"/>
  <c r="N15" i="102"/>
  <c r="N30" i="102"/>
  <c r="N20" i="102"/>
  <c r="N60" i="102"/>
  <c r="N85" i="102"/>
  <c r="N35" i="102"/>
  <c r="N32" i="102"/>
  <c r="N22" i="102"/>
  <c r="N37" i="102"/>
  <c r="N41" i="102"/>
  <c r="N42" i="102"/>
  <c r="N25" i="102"/>
  <c r="N75" i="102"/>
  <c r="N91" i="102"/>
  <c r="N80" i="102"/>
  <c r="N50" i="102"/>
  <c r="N52" i="102"/>
  <c r="N55" i="102"/>
  <c r="N45" i="102"/>
  <c r="R21" i="102"/>
  <c r="R30" i="102"/>
  <c r="R32" i="102"/>
  <c r="R65" i="102"/>
  <c r="R71" i="102"/>
  <c r="C193" i="77"/>
  <c r="C449" i="77" s="1"/>
  <c r="C129" i="77"/>
  <c r="C385" i="77" s="1"/>
  <c r="C257" i="77"/>
  <c r="C513" i="77" s="1"/>
  <c r="E26" i="76"/>
  <c r="F25" i="99"/>
  <c r="E22" i="99"/>
  <c r="G22" i="99" s="1"/>
  <c r="I23" i="76"/>
  <c r="I22" i="99" s="1"/>
  <c r="K97" i="102"/>
  <c r="K76" i="102"/>
  <c r="K71" i="102"/>
  <c r="K66" i="102"/>
  <c r="K62" i="102"/>
  <c r="K41" i="102"/>
  <c r="K32" i="102"/>
  <c r="K26" i="102"/>
  <c r="K22" i="102"/>
  <c r="K85" i="102"/>
  <c r="K77" i="102"/>
  <c r="K72" i="102"/>
  <c r="K67" i="102"/>
  <c r="K35" i="102"/>
  <c r="K42" i="102"/>
  <c r="K27" i="102"/>
  <c r="K50" i="102"/>
  <c r="K36" i="102"/>
  <c r="K92" i="102"/>
  <c r="K81" i="102"/>
  <c r="K51" i="102"/>
  <c r="K15" i="102"/>
  <c r="K37" i="102"/>
  <c r="K56" i="102"/>
  <c r="K17" i="102"/>
  <c r="K45" i="102"/>
  <c r="K100" i="102"/>
  <c r="K60" i="102"/>
  <c r="K57" i="102"/>
  <c r="K46" i="102"/>
  <c r="K30" i="102"/>
  <c r="K20" i="102"/>
  <c r="B60" i="77"/>
  <c r="B252" i="77"/>
  <c r="B156" i="77"/>
  <c r="B92" i="77"/>
  <c r="B188" i="77"/>
  <c r="I101" i="102"/>
  <c r="I52" i="102"/>
  <c r="A307" i="77"/>
  <c r="A299" i="77"/>
  <c r="A449" i="77"/>
  <c r="A448" i="77"/>
  <c r="C270" i="77"/>
  <c r="C526" i="77" s="1"/>
  <c r="C78" i="77"/>
  <c r="C334" i="77" s="1"/>
  <c r="F23" i="99"/>
  <c r="E24" i="76"/>
  <c r="E18" i="76"/>
  <c r="F17" i="99"/>
  <c r="D24" i="99"/>
  <c r="G25" i="76"/>
  <c r="I20" i="76"/>
  <c r="I19" i="99" s="1"/>
  <c r="E19" i="99"/>
  <c r="G19" i="99" s="1"/>
  <c r="A284" i="77"/>
  <c r="B65" i="77"/>
  <c r="A264" i="77"/>
  <c r="A278" i="77"/>
  <c r="A282" i="77"/>
  <c r="B311" i="77" l="1"/>
  <c r="B567" i="77" s="1"/>
  <c r="AA43" i="102"/>
  <c r="AA112" i="102" s="1"/>
  <c r="V78" i="102"/>
  <c r="V119" i="102" s="1"/>
  <c r="C98" i="102"/>
  <c r="AA103" i="102"/>
  <c r="AA124" i="102" s="1"/>
  <c r="AA23" i="102"/>
  <c r="AA108" i="102" s="1"/>
  <c r="C48" i="102"/>
  <c r="C113" i="102" s="1"/>
  <c r="C43" i="102"/>
  <c r="AA78" i="102"/>
  <c r="AA119" i="102" s="1"/>
  <c r="E98" i="102"/>
  <c r="E123" i="102" s="1"/>
  <c r="K83" i="102"/>
  <c r="K120" i="102" s="1"/>
  <c r="C53" i="102"/>
  <c r="C114" i="102" s="1"/>
  <c r="X53" i="102"/>
  <c r="X114" i="102" s="1"/>
  <c r="V48" i="102"/>
  <c r="V113" i="102" s="1"/>
  <c r="T43" i="102"/>
  <c r="T112" i="102" s="1"/>
  <c r="T18" i="102"/>
  <c r="T107" i="102" s="1"/>
  <c r="X23" i="102"/>
  <c r="X108" i="102" s="1"/>
  <c r="C33" i="102"/>
  <c r="C110" i="102" s="1"/>
  <c r="L68" i="102"/>
  <c r="L117" i="102" s="1"/>
  <c r="E73" i="102"/>
  <c r="E118" i="102" s="1"/>
  <c r="V68" i="102"/>
  <c r="V117" i="102" s="1"/>
  <c r="C73" i="102"/>
  <c r="C118" i="102" s="1"/>
  <c r="AA58" i="102"/>
  <c r="AA115" i="102" s="1"/>
  <c r="C93" i="102"/>
  <c r="C122" i="102" s="1"/>
  <c r="AA33" i="102"/>
  <c r="AA110" i="102" s="1"/>
  <c r="T48" i="102"/>
  <c r="T113" i="102" s="1"/>
  <c r="X83" i="102"/>
  <c r="X120" i="102" s="1"/>
  <c r="T63" i="102"/>
  <c r="T116" i="102" s="1"/>
  <c r="X93" i="102"/>
  <c r="X122" i="102" s="1"/>
  <c r="X73" i="102"/>
  <c r="X118" i="102" s="1"/>
  <c r="X58" i="102"/>
  <c r="X115" i="102" s="1"/>
  <c r="K33" i="102"/>
  <c r="K110" i="102" s="1"/>
  <c r="X18" i="102"/>
  <c r="X107" i="102" s="1"/>
  <c r="T98" i="102"/>
  <c r="T123" i="102" s="1"/>
  <c r="T53" i="102"/>
  <c r="T114" i="102" s="1"/>
  <c r="C23" i="102"/>
  <c r="C108" i="102" s="1"/>
  <c r="X48" i="102"/>
  <c r="X113" i="102" s="1"/>
  <c r="T58" i="102"/>
  <c r="T115" i="102" s="1"/>
  <c r="C38" i="102"/>
  <c r="C111" i="102" s="1"/>
  <c r="X43" i="102"/>
  <c r="X112" i="102" s="1"/>
  <c r="X63" i="102"/>
  <c r="X116" i="102" s="1"/>
  <c r="C103" i="102"/>
  <c r="C124" i="102" s="1"/>
  <c r="C18" i="102"/>
  <c r="C107" i="102" s="1"/>
  <c r="C58" i="102"/>
  <c r="C115" i="102" s="1"/>
  <c r="E23" i="102"/>
  <c r="E108" i="102" s="1"/>
  <c r="X28" i="102"/>
  <c r="X109" i="102" s="1"/>
  <c r="AB43" i="102"/>
  <c r="AB112" i="102" s="1"/>
  <c r="X68" i="102"/>
  <c r="X117" i="102" s="1"/>
  <c r="L73" i="102"/>
  <c r="L118" i="102" s="1"/>
  <c r="T78" i="102"/>
  <c r="T119" i="102" s="1"/>
  <c r="M33" i="102"/>
  <c r="M110" i="102" s="1"/>
  <c r="M58" i="102"/>
  <c r="M115" i="102" s="1"/>
  <c r="M78" i="102"/>
  <c r="M119" i="102" s="1"/>
  <c r="M18" i="102"/>
  <c r="M107" i="102" s="1"/>
  <c r="M38" i="102"/>
  <c r="M111" i="102" s="1"/>
  <c r="M88" i="102"/>
  <c r="M121" i="102" s="1"/>
  <c r="I73" i="102"/>
  <c r="I118" i="102" s="1"/>
  <c r="L48" i="102"/>
  <c r="L113" i="102" s="1"/>
  <c r="L83" i="102"/>
  <c r="L120" i="102" s="1"/>
  <c r="AE53" i="102"/>
  <c r="AE114" i="102" s="1"/>
  <c r="M23" i="102"/>
  <c r="M108" i="102" s="1"/>
  <c r="I58" i="102"/>
  <c r="I115" i="102" s="1"/>
  <c r="O88" i="102"/>
  <c r="O121" i="102" s="1"/>
  <c r="M73" i="102"/>
  <c r="M118" i="102" s="1"/>
  <c r="M28" i="102"/>
  <c r="M109" i="102" s="1"/>
  <c r="E43" i="102"/>
  <c r="E112" i="102" s="1"/>
  <c r="AA88" i="102"/>
  <c r="AA121" i="102" s="1"/>
  <c r="J78" i="102"/>
  <c r="J119" i="102" s="1"/>
  <c r="C28" i="102"/>
  <c r="C109" i="102" s="1"/>
  <c r="E68" i="102"/>
  <c r="E117" i="102" s="1"/>
  <c r="O93" i="102"/>
  <c r="O122" i="102" s="1"/>
  <c r="AA83" i="102"/>
  <c r="AA120" i="102" s="1"/>
  <c r="AE98" i="102"/>
  <c r="AE123" i="102" s="1"/>
  <c r="E38" i="102"/>
  <c r="E111" i="102" s="1"/>
  <c r="I48" i="102"/>
  <c r="I113" i="102" s="1"/>
  <c r="O43" i="102"/>
  <c r="O112" i="102" s="1"/>
  <c r="AA38" i="102"/>
  <c r="AA111" i="102" s="1"/>
  <c r="AA68" i="102"/>
  <c r="AA117" i="102" s="1"/>
  <c r="AA63" i="102"/>
  <c r="AA116" i="102" s="1"/>
  <c r="AC88" i="102"/>
  <c r="AC121" i="102" s="1"/>
  <c r="B48" i="102"/>
  <c r="D200" i="77" s="1"/>
  <c r="D73" i="102"/>
  <c r="D118" i="102" s="1"/>
  <c r="M48" i="102"/>
  <c r="M113" i="102" s="1"/>
  <c r="E53" i="102"/>
  <c r="E114" i="102" s="1"/>
  <c r="E48" i="102"/>
  <c r="E113" i="102" s="1"/>
  <c r="I103" i="102"/>
  <c r="I124" i="102" s="1"/>
  <c r="E103" i="102"/>
  <c r="E124" i="102" s="1"/>
  <c r="O28" i="102"/>
  <c r="O109" i="102" s="1"/>
  <c r="E28" i="102"/>
  <c r="E109" i="102" s="1"/>
  <c r="O98" i="102"/>
  <c r="O123" i="102" s="1"/>
  <c r="O48" i="102"/>
  <c r="O113" i="102" s="1"/>
  <c r="O58" i="102"/>
  <c r="O115" i="102" s="1"/>
  <c r="O33" i="102"/>
  <c r="O110" i="102" s="1"/>
  <c r="V103" i="102"/>
  <c r="V124" i="102" s="1"/>
  <c r="AA28" i="102"/>
  <c r="AA109" i="102" s="1"/>
  <c r="AA48" i="102"/>
  <c r="AA113" i="102" s="1"/>
  <c r="AB68" i="102"/>
  <c r="AB117" i="102" s="1"/>
  <c r="O78" i="102"/>
  <c r="O119" i="102" s="1"/>
  <c r="AA53" i="102"/>
  <c r="AA114" i="102" s="1"/>
  <c r="AA98" i="102"/>
  <c r="AA123" i="102" s="1"/>
  <c r="AA18" i="102"/>
  <c r="AA107" i="102" s="1"/>
  <c r="O53" i="102"/>
  <c r="O114" i="102" s="1"/>
  <c r="O18" i="102"/>
  <c r="O107" i="102" s="1"/>
  <c r="AA73" i="102"/>
  <c r="AA93" i="102"/>
  <c r="AA122" i="102" s="1"/>
  <c r="AE58" i="102"/>
  <c r="AE115" i="102" s="1"/>
  <c r="R83" i="102"/>
  <c r="R120" i="102" s="1"/>
  <c r="S98" i="102"/>
  <c r="S123" i="102" s="1"/>
  <c r="L98" i="102"/>
  <c r="L123" i="102" s="1"/>
  <c r="D53" i="102"/>
  <c r="D114" i="102" s="1"/>
  <c r="L93" i="102"/>
  <c r="L122" i="102" s="1"/>
  <c r="L43" i="102"/>
  <c r="L112" i="102" s="1"/>
  <c r="M98" i="102"/>
  <c r="M123" i="102" s="1"/>
  <c r="M63" i="102"/>
  <c r="M116" i="102" s="1"/>
  <c r="AB63" i="102"/>
  <c r="AB116" i="102" s="1"/>
  <c r="L88" i="102"/>
  <c r="L121" i="102" s="1"/>
  <c r="E78" i="102"/>
  <c r="E119" i="102" s="1"/>
  <c r="B23" i="102"/>
  <c r="B108" i="102" s="1"/>
  <c r="B58" i="102"/>
  <c r="B115" i="102" s="1"/>
  <c r="O38" i="102"/>
  <c r="O111" i="102" s="1"/>
  <c r="F83" i="102"/>
  <c r="F120" i="102" s="1"/>
  <c r="H88" i="102"/>
  <c r="H121" i="102" s="1"/>
  <c r="L23" i="102"/>
  <c r="L108" i="102" s="1"/>
  <c r="L103" i="102"/>
  <c r="L124" i="102" s="1"/>
  <c r="E63" i="102"/>
  <c r="E116" i="102" s="1"/>
  <c r="E83" i="102"/>
  <c r="E120" i="102" s="1"/>
  <c r="K103" i="102"/>
  <c r="K124" i="102" s="1"/>
  <c r="AE18" i="102"/>
  <c r="AE107" i="102" s="1"/>
  <c r="H93" i="102"/>
  <c r="H122" i="102" s="1"/>
  <c r="L38" i="102"/>
  <c r="L111" i="102" s="1"/>
  <c r="E33" i="102"/>
  <c r="E110" i="102" s="1"/>
  <c r="E58" i="102"/>
  <c r="E115" i="102" s="1"/>
  <c r="S38" i="102"/>
  <c r="S111" i="102" s="1"/>
  <c r="AE68" i="102"/>
  <c r="AE117" i="102" s="1"/>
  <c r="AE93" i="102"/>
  <c r="AE122" i="102" s="1"/>
  <c r="AE78" i="102"/>
  <c r="AE119" i="102" s="1"/>
  <c r="AE88" i="102"/>
  <c r="AE121" i="102" s="1"/>
  <c r="AE103" i="102"/>
  <c r="AE124" i="102" s="1"/>
  <c r="E18" i="102"/>
  <c r="E107" i="102" s="1"/>
  <c r="AE48" i="102"/>
  <c r="AE113" i="102" s="1"/>
  <c r="AE73" i="102"/>
  <c r="AE118" i="102" s="1"/>
  <c r="AE63" i="102"/>
  <c r="AE116" i="102" s="1"/>
  <c r="I98" i="102"/>
  <c r="I123" i="102" s="1"/>
  <c r="J93" i="102"/>
  <c r="J122" i="102" s="1"/>
  <c r="I63" i="102"/>
  <c r="I116" i="102" s="1"/>
  <c r="B38" i="102"/>
  <c r="B111" i="102" s="1"/>
  <c r="B43" i="102"/>
  <c r="B112" i="102" s="1"/>
  <c r="B83" i="102"/>
  <c r="B120" i="102" s="1"/>
  <c r="B68" i="102"/>
  <c r="D328" i="77" s="1"/>
  <c r="D78" i="102"/>
  <c r="D119" i="102" s="1"/>
  <c r="F88" i="102"/>
  <c r="F121" i="102" s="1"/>
  <c r="F78" i="102"/>
  <c r="F119" i="102" s="1"/>
  <c r="F103" i="102"/>
  <c r="F124" i="102" s="1"/>
  <c r="Q53" i="102"/>
  <c r="Q114" i="102" s="1"/>
  <c r="O103" i="102"/>
  <c r="O124" i="102" s="1"/>
  <c r="M68" i="102"/>
  <c r="M117" i="102" s="1"/>
  <c r="M43" i="102"/>
  <c r="M112" i="102" s="1"/>
  <c r="L58" i="102"/>
  <c r="L115" i="102" s="1"/>
  <c r="L28" i="102"/>
  <c r="L109" i="102" s="1"/>
  <c r="I33" i="102"/>
  <c r="I110" i="102" s="1"/>
  <c r="K93" i="102"/>
  <c r="K122" i="102" s="1"/>
  <c r="L18" i="102"/>
  <c r="L107" i="102" s="1"/>
  <c r="I23" i="102"/>
  <c r="I108" i="102" s="1"/>
  <c r="AE23" i="102"/>
  <c r="AE108" i="102" s="1"/>
  <c r="S28" i="102"/>
  <c r="S109" i="102" s="1"/>
  <c r="AE28" i="102"/>
  <c r="AE109" i="102" s="1"/>
  <c r="I43" i="102"/>
  <c r="I112" i="102" s="1"/>
  <c r="N48" i="102"/>
  <c r="N113" i="102" s="1"/>
  <c r="AB48" i="102"/>
  <c r="AB113" i="102" s="1"/>
  <c r="AC58" i="102"/>
  <c r="AC115" i="102" s="1"/>
  <c r="AC63" i="102"/>
  <c r="AC116" i="102" s="1"/>
  <c r="C63" i="102"/>
  <c r="C116" i="102" s="1"/>
  <c r="O63" i="102"/>
  <c r="O116" i="102" s="1"/>
  <c r="F68" i="102"/>
  <c r="F117" i="102" s="1"/>
  <c r="O73" i="102"/>
  <c r="O118" i="102" s="1"/>
  <c r="AB23" i="102"/>
  <c r="AB108" i="102" s="1"/>
  <c r="O23" i="102"/>
  <c r="O108" i="102" s="1"/>
  <c r="I38" i="102"/>
  <c r="I111" i="102" s="1"/>
  <c r="M103" i="102"/>
  <c r="M124" i="102" s="1"/>
  <c r="F23" i="102"/>
  <c r="F108" i="102" s="1"/>
  <c r="W78" i="102"/>
  <c r="W119" i="102" s="1"/>
  <c r="D43" i="102"/>
  <c r="D112" i="102" s="1"/>
  <c r="L53" i="102"/>
  <c r="L114" i="102" s="1"/>
  <c r="B18" i="102"/>
  <c r="D8" i="77" s="1"/>
  <c r="F8" i="77" s="1"/>
  <c r="P18" i="102"/>
  <c r="P107" i="102" s="1"/>
  <c r="AB58" i="102"/>
  <c r="AB115" i="102" s="1"/>
  <c r="L33" i="102"/>
  <c r="L110" i="102" s="1"/>
  <c r="M83" i="102"/>
  <c r="M120" i="102" s="1"/>
  <c r="Q93" i="102"/>
  <c r="Q122" i="102" s="1"/>
  <c r="I88" i="102"/>
  <c r="I121" i="102" s="1"/>
  <c r="S93" i="102"/>
  <c r="S122" i="102" s="1"/>
  <c r="O68" i="102"/>
  <c r="O117" i="102" s="1"/>
  <c r="L78" i="102"/>
  <c r="L119" i="102" s="1"/>
  <c r="M93" i="102"/>
  <c r="M122" i="102" s="1"/>
  <c r="T103" i="102"/>
  <c r="T124" i="102" s="1"/>
  <c r="AB93" i="102"/>
  <c r="AB122" i="102" s="1"/>
  <c r="J83" i="102"/>
  <c r="J120" i="102" s="1"/>
  <c r="J98" i="102"/>
  <c r="J123" i="102" s="1"/>
  <c r="N78" i="102"/>
  <c r="N119" i="102" s="1"/>
  <c r="AC93" i="102"/>
  <c r="AC122" i="102" s="1"/>
  <c r="B103" i="102"/>
  <c r="B124" i="102" s="1"/>
  <c r="O83" i="102"/>
  <c r="O120" i="102" s="1"/>
  <c r="L63" i="102"/>
  <c r="L116" i="102" s="1"/>
  <c r="AB78" i="102"/>
  <c r="AB119" i="102" s="1"/>
  <c r="AB38" i="102"/>
  <c r="AB111" i="102" s="1"/>
  <c r="AB103" i="102"/>
  <c r="AB124" i="102" s="1"/>
  <c r="AB28" i="102"/>
  <c r="AB109" i="102" s="1"/>
  <c r="AB88" i="102"/>
  <c r="AB121" i="102" s="1"/>
  <c r="S58" i="102"/>
  <c r="S115" i="102" s="1"/>
  <c r="S53" i="102"/>
  <c r="S114" i="102" s="1"/>
  <c r="S83" i="102"/>
  <c r="S120" i="102" s="1"/>
  <c r="AE33" i="102"/>
  <c r="AE110" i="102" s="1"/>
  <c r="AE83" i="102"/>
  <c r="AE120" i="102" s="1"/>
  <c r="AE38" i="102"/>
  <c r="AE111" i="102" s="1"/>
  <c r="AE43" i="102"/>
  <c r="AE112" i="102" s="1"/>
  <c r="W88" i="102"/>
  <c r="W121" i="102" s="1"/>
  <c r="S33" i="102"/>
  <c r="S110" i="102" s="1"/>
  <c r="R43" i="102"/>
  <c r="R112" i="102" s="1"/>
  <c r="AB33" i="102"/>
  <c r="AB110" i="102" s="1"/>
  <c r="S73" i="102"/>
  <c r="S118" i="102" s="1"/>
  <c r="S68" i="102"/>
  <c r="S117" i="102" s="1"/>
  <c r="S78" i="102"/>
  <c r="S119" i="102" s="1"/>
  <c r="S88" i="102"/>
  <c r="S121" i="102" s="1"/>
  <c r="Z88" i="102"/>
  <c r="Z121" i="102" s="1"/>
  <c r="H58" i="102"/>
  <c r="H115" i="102" s="1"/>
  <c r="R53" i="102"/>
  <c r="R114" i="102" s="1"/>
  <c r="Q78" i="102"/>
  <c r="Q119" i="102" s="1"/>
  <c r="Q23" i="102"/>
  <c r="Q108" i="102" s="1"/>
  <c r="Q33" i="102"/>
  <c r="Q110" i="102" s="1"/>
  <c r="Q98" i="102"/>
  <c r="Q123" i="102" s="1"/>
  <c r="Q28" i="102"/>
  <c r="Q109" i="102" s="1"/>
  <c r="AB98" i="102"/>
  <c r="AB123" i="102" s="1"/>
  <c r="S103" i="102"/>
  <c r="S124" i="102" s="1"/>
  <c r="S23" i="102"/>
  <c r="S108" i="102" s="1"/>
  <c r="H78" i="102"/>
  <c r="H119" i="102" s="1"/>
  <c r="S48" i="102"/>
  <c r="S113" i="102" s="1"/>
  <c r="AD78" i="102"/>
  <c r="AD119" i="102" s="1"/>
  <c r="AD68" i="102"/>
  <c r="AD117" i="102" s="1"/>
  <c r="AD73" i="102"/>
  <c r="AD118" i="102" s="1"/>
  <c r="AC68" i="102"/>
  <c r="AC117" i="102" s="1"/>
  <c r="I28" i="102"/>
  <c r="I109" i="102" s="1"/>
  <c r="Q68" i="102"/>
  <c r="Q117" i="102" s="1"/>
  <c r="B88" i="102"/>
  <c r="B121" i="102" s="1"/>
  <c r="B63" i="102"/>
  <c r="B116" i="102" s="1"/>
  <c r="B28" i="102"/>
  <c r="D72" i="77" s="1"/>
  <c r="F72" i="77" s="1"/>
  <c r="H68" i="102"/>
  <c r="AC98" i="102"/>
  <c r="AC123" i="102" s="1"/>
  <c r="H83" i="102"/>
  <c r="H120" i="102" s="1"/>
  <c r="Q38" i="102"/>
  <c r="Q111" i="102" s="1"/>
  <c r="I53" i="102"/>
  <c r="I114" i="102" s="1"/>
  <c r="R73" i="102"/>
  <c r="R118" i="102" s="1"/>
  <c r="U68" i="102"/>
  <c r="U117" i="102" s="1"/>
  <c r="B93" i="102"/>
  <c r="B122" i="102" s="1"/>
  <c r="B78" i="102"/>
  <c r="AC103" i="102"/>
  <c r="AC124" i="102" s="1"/>
  <c r="AB73" i="102"/>
  <c r="AB118" i="102" s="1"/>
  <c r="AB53" i="102"/>
  <c r="AB114" i="102" s="1"/>
  <c r="AB18" i="102"/>
  <c r="AB107" i="102" s="1"/>
  <c r="C83" i="102"/>
  <c r="C120" i="102" s="1"/>
  <c r="I18" i="102"/>
  <c r="I107" i="102" s="1"/>
  <c r="D68" i="102"/>
  <c r="D117" i="102" s="1"/>
  <c r="I93" i="102"/>
  <c r="I122" i="102" s="1"/>
  <c r="B33" i="102"/>
  <c r="B110" i="102" s="1"/>
  <c r="B53" i="102"/>
  <c r="D232" i="77" s="1"/>
  <c r="D18" i="102"/>
  <c r="D107" i="102" s="1"/>
  <c r="H18" i="102"/>
  <c r="S18" i="102"/>
  <c r="S107" i="102" s="1"/>
  <c r="B73" i="102"/>
  <c r="B118" i="102" s="1"/>
  <c r="B98" i="102"/>
  <c r="B123" i="102" s="1"/>
  <c r="N73" i="102"/>
  <c r="N118" i="102" s="1"/>
  <c r="N83" i="102"/>
  <c r="N120" i="102" s="1"/>
  <c r="P83" i="102"/>
  <c r="P120" i="102" s="1"/>
  <c r="P93" i="102"/>
  <c r="P122" i="102" s="1"/>
  <c r="P68" i="102"/>
  <c r="P117" i="102" s="1"/>
  <c r="E88" i="102"/>
  <c r="E121" i="102" s="1"/>
  <c r="D98" i="102"/>
  <c r="D123" i="102" s="1"/>
  <c r="D28" i="102"/>
  <c r="D109" i="102" s="1"/>
  <c r="D48" i="102"/>
  <c r="D113" i="102" s="1"/>
  <c r="C78" i="102"/>
  <c r="C119" i="102" s="1"/>
  <c r="B360" i="77"/>
  <c r="J53" i="102"/>
  <c r="R68" i="102"/>
  <c r="R117" i="102" s="1"/>
  <c r="U78" i="102"/>
  <c r="U119" i="102" s="1"/>
  <c r="Q43" i="102"/>
  <c r="Q112" i="102" s="1"/>
  <c r="V63" i="102"/>
  <c r="V116" i="102" s="1"/>
  <c r="Q63" i="102"/>
  <c r="Q116" i="102" s="1"/>
  <c r="K88" i="102"/>
  <c r="K98" i="102"/>
  <c r="R103" i="102"/>
  <c r="R124" i="102" s="1"/>
  <c r="U48" i="102"/>
  <c r="U113" i="102" s="1"/>
  <c r="S63" i="102"/>
  <c r="S116" i="102" s="1"/>
  <c r="Q48" i="102"/>
  <c r="Q113" i="102" s="1"/>
  <c r="Q103" i="102"/>
  <c r="Q124" i="102" s="1"/>
  <c r="W73" i="102"/>
  <c r="W118" i="102" s="1"/>
  <c r="U38" i="102"/>
  <c r="U111" i="102" s="1"/>
  <c r="U98" i="102"/>
  <c r="U123" i="102" s="1"/>
  <c r="U58" i="102"/>
  <c r="U115" i="102" s="1"/>
  <c r="V88" i="102"/>
  <c r="V121" i="102" s="1"/>
  <c r="R88" i="102"/>
  <c r="R121" i="102" s="1"/>
  <c r="R63" i="102"/>
  <c r="R116" i="102" s="1"/>
  <c r="S43" i="102"/>
  <c r="S112" i="102" s="1"/>
  <c r="P73" i="102"/>
  <c r="P118" i="102" s="1"/>
  <c r="H73" i="102"/>
  <c r="H118" i="102" s="1"/>
  <c r="N63" i="102"/>
  <c r="N116" i="102" s="1"/>
  <c r="P103" i="102"/>
  <c r="P124" i="102" s="1"/>
  <c r="I68" i="102"/>
  <c r="I117" i="102" s="1"/>
  <c r="H48" i="102"/>
  <c r="H113" i="102" s="1"/>
  <c r="H103" i="102"/>
  <c r="H124" i="102" s="1"/>
  <c r="J58" i="102"/>
  <c r="J63" i="102"/>
  <c r="J116" i="102" s="1"/>
  <c r="P88" i="102"/>
  <c r="P121" i="102" s="1"/>
  <c r="P63" i="102"/>
  <c r="P116" i="102" s="1"/>
  <c r="I78" i="102"/>
  <c r="I119" i="102" s="1"/>
  <c r="P53" i="102"/>
  <c r="P114" i="102" s="1"/>
  <c r="D83" i="102"/>
  <c r="D120" i="102" s="1"/>
  <c r="D93" i="102"/>
  <c r="D122" i="102" s="1"/>
  <c r="D88" i="102"/>
  <c r="D121" i="102" s="1"/>
  <c r="D23" i="102"/>
  <c r="D108" i="102" s="1"/>
  <c r="D58" i="102"/>
  <c r="D115" i="102" s="1"/>
  <c r="D38" i="102"/>
  <c r="G103" i="102"/>
  <c r="F93" i="102"/>
  <c r="F122" i="102" s="1"/>
  <c r="F58" i="102"/>
  <c r="F115" i="102" s="1"/>
  <c r="E93" i="102"/>
  <c r="E122" i="102" s="1"/>
  <c r="H63" i="102"/>
  <c r="H43" i="102"/>
  <c r="J73" i="102"/>
  <c r="J118" i="102" s="1"/>
  <c r="D103" i="102"/>
  <c r="D124" i="102" s="1"/>
  <c r="H53" i="102"/>
  <c r="J88" i="102"/>
  <c r="D63" i="102"/>
  <c r="D116" i="102" s="1"/>
  <c r="AC53" i="102"/>
  <c r="AC114" i="102" s="1"/>
  <c r="C123" i="102"/>
  <c r="D33" i="102"/>
  <c r="D110" i="102" s="1"/>
  <c r="N18" i="102"/>
  <c r="N107" i="102" s="1"/>
  <c r="F18" i="102"/>
  <c r="F107" i="102" s="1"/>
  <c r="R38" i="102"/>
  <c r="R111" i="102" s="1"/>
  <c r="X121" i="102"/>
  <c r="X123" i="102"/>
  <c r="AC28" i="102"/>
  <c r="AC109" i="102" s="1"/>
  <c r="Y53" i="102"/>
  <c r="Y114" i="102" s="1"/>
  <c r="AD63" i="102"/>
  <c r="AD116" i="102" s="1"/>
  <c r="H38" i="102"/>
  <c r="H111" i="102" s="1"/>
  <c r="F38" i="102"/>
  <c r="F111" i="102" s="1"/>
  <c r="Y38" i="102"/>
  <c r="Y111" i="102" s="1"/>
  <c r="AC38" i="102"/>
  <c r="AC111" i="102" s="1"/>
  <c r="P38" i="102"/>
  <c r="H33" i="102"/>
  <c r="J33" i="102"/>
  <c r="F33" i="102"/>
  <c r="P33" i="102"/>
  <c r="P110" i="102" s="1"/>
  <c r="W33" i="102"/>
  <c r="W110" i="102" s="1"/>
  <c r="AC33" i="102"/>
  <c r="AC110" i="102" s="1"/>
  <c r="F28" i="102"/>
  <c r="T28" i="102"/>
  <c r="T109" i="102" s="1"/>
  <c r="J28" i="102"/>
  <c r="J109" i="102" s="1"/>
  <c r="AD28" i="102"/>
  <c r="AD109" i="102" s="1"/>
  <c r="N28" i="102"/>
  <c r="N109" i="102" s="1"/>
  <c r="V23" i="102"/>
  <c r="V108" i="102" s="1"/>
  <c r="E9" i="76"/>
  <c r="R23" i="102"/>
  <c r="H23" i="102"/>
  <c r="AD23" i="102"/>
  <c r="AD108" i="102" s="1"/>
  <c r="AC18" i="102"/>
  <c r="AC107" i="102" s="1"/>
  <c r="Q88" i="102"/>
  <c r="Q83" i="102"/>
  <c r="Q58" i="102"/>
  <c r="Q18" i="102"/>
  <c r="Q73" i="102"/>
  <c r="Q118" i="102" s="1"/>
  <c r="P78" i="102"/>
  <c r="P58" i="102"/>
  <c r="P23" i="102"/>
  <c r="P28" i="102"/>
  <c r="P43" i="102"/>
  <c r="P48" i="102"/>
  <c r="P98" i="102"/>
  <c r="T88" i="102"/>
  <c r="T121" i="102" s="1"/>
  <c r="Z98" i="102"/>
  <c r="Z123" i="102" s="1"/>
  <c r="AD98" i="102"/>
  <c r="AD123" i="102" s="1"/>
  <c r="AD93" i="102"/>
  <c r="AD122" i="102" s="1"/>
  <c r="AC48" i="102"/>
  <c r="AC113" i="102" s="1"/>
  <c r="AC23" i="102"/>
  <c r="AC108" i="102" s="1"/>
  <c r="AD33" i="102"/>
  <c r="AD110" i="102" s="1"/>
  <c r="AD88" i="102"/>
  <c r="AD121" i="102" s="1"/>
  <c r="T73" i="102"/>
  <c r="T118" i="102" s="1"/>
  <c r="AD83" i="102"/>
  <c r="AD120" i="102" s="1"/>
  <c r="AD58" i="102"/>
  <c r="AD115" i="102" s="1"/>
  <c r="AD48" i="102"/>
  <c r="AD113" i="102" s="1"/>
  <c r="AC43" i="102"/>
  <c r="AC112" i="102" s="1"/>
  <c r="AC73" i="102"/>
  <c r="AC118" i="102" s="1"/>
  <c r="AC83" i="102"/>
  <c r="AC120" i="102" s="1"/>
  <c r="AD18" i="102"/>
  <c r="AD107" i="102" s="1"/>
  <c r="AC78" i="102"/>
  <c r="AC119" i="102" s="1"/>
  <c r="AD38" i="102"/>
  <c r="AD111" i="102" s="1"/>
  <c r="AD53" i="102"/>
  <c r="AD114" i="102" s="1"/>
  <c r="AD43" i="102"/>
  <c r="AD112" i="102" s="1"/>
  <c r="AD103" i="102"/>
  <c r="AD124" i="102" s="1"/>
  <c r="Y28" i="102"/>
  <c r="Y109" i="102" s="1"/>
  <c r="R98" i="102"/>
  <c r="R18" i="102"/>
  <c r="R58" i="102"/>
  <c r="R33" i="102"/>
  <c r="R110" i="102" s="1"/>
  <c r="Y63" i="102"/>
  <c r="Y116" i="102" s="1"/>
  <c r="Y98" i="102"/>
  <c r="Y123" i="102" s="1"/>
  <c r="V73" i="102"/>
  <c r="V118" i="102" s="1"/>
  <c r="Y68" i="102"/>
  <c r="Y117" i="102" s="1"/>
  <c r="V53" i="102"/>
  <c r="V114" i="102" s="1"/>
  <c r="Y83" i="102"/>
  <c r="Y120" i="102" s="1"/>
  <c r="R28" i="102"/>
  <c r="R48" i="102"/>
  <c r="Y93" i="102"/>
  <c r="Y122" i="102" s="1"/>
  <c r="U28" i="102"/>
  <c r="U23" i="102"/>
  <c r="U108" i="102" s="1"/>
  <c r="V83" i="102"/>
  <c r="V120" i="102" s="1"/>
  <c r="R93" i="102"/>
  <c r="R122" i="102" s="1"/>
  <c r="W63" i="102"/>
  <c r="W116" i="102" s="1"/>
  <c r="T23" i="102"/>
  <c r="T108" i="102" s="1"/>
  <c r="V43" i="102"/>
  <c r="V112" i="102" s="1"/>
  <c r="R78" i="102"/>
  <c r="K68" i="102"/>
  <c r="K63" i="102"/>
  <c r="K23" i="102"/>
  <c r="K18" i="102"/>
  <c r="K107" i="102" s="1"/>
  <c r="J18" i="102"/>
  <c r="J68" i="102"/>
  <c r="J117" i="102" s="1"/>
  <c r="J48" i="102"/>
  <c r="J43" i="102"/>
  <c r="J38" i="102"/>
  <c r="J23" i="102"/>
  <c r="J103" i="102"/>
  <c r="Z58" i="102"/>
  <c r="Z115" i="102" s="1"/>
  <c r="Z103" i="102"/>
  <c r="Z124" i="102" s="1"/>
  <c r="W98" i="102"/>
  <c r="W123" i="102" s="1"/>
  <c r="W23" i="102"/>
  <c r="W108" i="102" s="1"/>
  <c r="W83" i="102"/>
  <c r="W120" i="102" s="1"/>
  <c r="W43" i="102"/>
  <c r="W112" i="102" s="1"/>
  <c r="W38" i="102"/>
  <c r="Y33" i="102"/>
  <c r="Y110" i="102" s="1"/>
  <c r="W58" i="102"/>
  <c r="W115" i="102" s="1"/>
  <c r="T93" i="102"/>
  <c r="T122" i="102" s="1"/>
  <c r="Z43" i="102"/>
  <c r="Z112" i="102" s="1"/>
  <c r="V33" i="102"/>
  <c r="Y23" i="102"/>
  <c r="Y108" i="102" s="1"/>
  <c r="T83" i="102"/>
  <c r="T120" i="102" s="1"/>
  <c r="U43" i="102"/>
  <c r="U112" i="102" s="1"/>
  <c r="Y88" i="102"/>
  <c r="Y121" i="102" s="1"/>
  <c r="Z53" i="102"/>
  <c r="Z114" i="102" s="1"/>
  <c r="U103" i="102"/>
  <c r="U124" i="102" s="1"/>
  <c r="Y78" i="102"/>
  <c r="Y119" i="102" s="1"/>
  <c r="Y58" i="102"/>
  <c r="Y115" i="102" s="1"/>
  <c r="Z33" i="102"/>
  <c r="Z110" i="102" s="1"/>
  <c r="W48" i="102"/>
  <c r="W113" i="102" s="1"/>
  <c r="U53" i="102"/>
  <c r="U33" i="102"/>
  <c r="V38" i="102"/>
  <c r="V111" i="102" s="1"/>
  <c r="V28" i="102"/>
  <c r="V109" i="102" s="1"/>
  <c r="V93" i="102"/>
  <c r="V122" i="102" s="1"/>
  <c r="V18" i="102"/>
  <c r="U18" i="102"/>
  <c r="U63" i="102"/>
  <c r="T111" i="102"/>
  <c r="Z18" i="102"/>
  <c r="Z107" i="102" s="1"/>
  <c r="Z63" i="102"/>
  <c r="Z116" i="102" s="1"/>
  <c r="Y18" i="102"/>
  <c r="Y107" i="102" s="1"/>
  <c r="Y43" i="102"/>
  <c r="Y112" i="102" s="1"/>
  <c r="Y48" i="102"/>
  <c r="Y113" i="102" s="1"/>
  <c r="Y103" i="102"/>
  <c r="Y124" i="102" s="1"/>
  <c r="N58" i="102"/>
  <c r="N98" i="102"/>
  <c r="N123" i="102" s="1"/>
  <c r="N68" i="102"/>
  <c r="N117" i="102" s="1"/>
  <c r="N93" i="102"/>
  <c r="N122" i="102" s="1"/>
  <c r="N88" i="102"/>
  <c r="N121" i="102" s="1"/>
  <c r="N103" i="102"/>
  <c r="N124" i="102" s="1"/>
  <c r="D243" i="77"/>
  <c r="F243" i="77" s="1"/>
  <c r="H28" i="102"/>
  <c r="H98" i="102"/>
  <c r="G53" i="102"/>
  <c r="G114" i="102" s="1"/>
  <c r="G23" i="102"/>
  <c r="G108" i="102" s="1"/>
  <c r="Z73" i="102"/>
  <c r="Y73" i="102"/>
  <c r="Z78" i="102"/>
  <c r="W68" i="102"/>
  <c r="W117" i="102" s="1"/>
  <c r="Z68" i="102"/>
  <c r="Z38" i="102"/>
  <c r="U88" i="102"/>
  <c r="Z83" i="102"/>
  <c r="W28" i="102"/>
  <c r="W103" i="102"/>
  <c r="W124" i="102" s="1"/>
  <c r="Z28" i="102"/>
  <c r="Z48" i="102"/>
  <c r="Z23" i="102"/>
  <c r="W18" i="102"/>
  <c r="W93" i="102"/>
  <c r="W122" i="102" s="1"/>
  <c r="W53" i="102"/>
  <c r="F98" i="102"/>
  <c r="F73" i="102"/>
  <c r="F118" i="102" s="1"/>
  <c r="F48" i="102"/>
  <c r="F113" i="102" s="1"/>
  <c r="F53" i="102"/>
  <c r="F114" i="102" s="1"/>
  <c r="F43" i="102"/>
  <c r="C88" i="102"/>
  <c r="D203" i="77"/>
  <c r="E203" i="77" s="1"/>
  <c r="G203" i="77" s="1"/>
  <c r="D201" i="77"/>
  <c r="F201" i="77" s="1"/>
  <c r="B424" i="77"/>
  <c r="K38" i="102"/>
  <c r="K43" i="102"/>
  <c r="D523" i="77"/>
  <c r="F523" i="77" s="1"/>
  <c r="G28" i="102"/>
  <c r="G109" i="102" s="1"/>
  <c r="G18" i="102"/>
  <c r="G107" i="102" s="1"/>
  <c r="U83" i="102"/>
  <c r="U120" i="102" s="1"/>
  <c r="C112" i="102"/>
  <c r="D169" i="77"/>
  <c r="G33" i="102"/>
  <c r="G110" i="102" s="1"/>
  <c r="Z93" i="102"/>
  <c r="U73" i="102"/>
  <c r="B300" i="77"/>
  <c r="N23" i="102"/>
  <c r="N108" i="102" s="1"/>
  <c r="U93" i="102"/>
  <c r="U122" i="102" s="1"/>
  <c r="N43" i="102"/>
  <c r="N112" i="102" s="1"/>
  <c r="G73" i="102"/>
  <c r="D367" i="77" s="1"/>
  <c r="F367" i="77" s="1"/>
  <c r="AA118" i="102"/>
  <c r="B492" i="77"/>
  <c r="B552" i="77"/>
  <c r="G9" i="76"/>
  <c r="B348" i="77"/>
  <c r="G83" i="102"/>
  <c r="B444" i="77"/>
  <c r="N38" i="102"/>
  <c r="N111" i="102" s="1"/>
  <c r="G43" i="102"/>
  <c r="D175" i="77" s="1"/>
  <c r="G48" i="102"/>
  <c r="G58" i="102"/>
  <c r="B412" i="77"/>
  <c r="G88" i="102"/>
  <c r="B508" i="77"/>
  <c r="K48" i="102"/>
  <c r="K78" i="102"/>
  <c r="G63" i="102"/>
  <c r="K73" i="102"/>
  <c r="B321" i="77"/>
  <c r="B316" i="77"/>
  <c r="K53" i="102"/>
  <c r="N33" i="102"/>
  <c r="N110" i="102" s="1"/>
  <c r="G98" i="102"/>
  <c r="G68" i="102"/>
  <c r="K58" i="102"/>
  <c r="K28" i="102"/>
  <c r="I14" i="99"/>
  <c r="I9" i="76"/>
  <c r="G38" i="102"/>
  <c r="N53" i="102"/>
  <c r="N114" i="102" s="1"/>
  <c r="B574" i="77"/>
  <c r="G93" i="102"/>
  <c r="G78" i="102"/>
  <c r="D265" i="77" l="1"/>
  <c r="F265" i="77" s="1"/>
  <c r="D540" i="77"/>
  <c r="E540" i="77" s="1"/>
  <c r="G540" i="77" s="1"/>
  <c r="D138" i="77"/>
  <c r="D450" i="77"/>
  <c r="F450" i="77" s="1"/>
  <c r="D489" i="77"/>
  <c r="E489" i="77" s="1"/>
  <c r="G489" i="77" s="1"/>
  <c r="D521" i="77"/>
  <c r="E521" i="77" s="1"/>
  <c r="G521" i="77" s="1"/>
  <c r="D331" i="77"/>
  <c r="E331" i="77" s="1"/>
  <c r="G331" i="77" s="1"/>
  <c r="D370" i="77"/>
  <c r="F370" i="77" s="1"/>
  <c r="D75" i="77"/>
  <c r="F75" i="77" s="1"/>
  <c r="D171" i="77"/>
  <c r="F171" i="77" s="1"/>
  <c r="D553" i="77"/>
  <c r="E553" i="77" s="1"/>
  <c r="G553" i="77" s="1"/>
  <c r="D11" i="77"/>
  <c r="F11" i="77" s="1"/>
  <c r="D137" i="77"/>
  <c r="F137" i="77" s="1"/>
  <c r="D43" i="77"/>
  <c r="E43" i="77" s="1"/>
  <c r="D555" i="77"/>
  <c r="E555" i="77" s="1"/>
  <c r="G555" i="77" s="1"/>
  <c r="D41" i="77"/>
  <c r="F41" i="77" s="1"/>
  <c r="D329" i="77"/>
  <c r="F329" i="77" s="1"/>
  <c r="D105" i="77"/>
  <c r="E105" i="77" s="1"/>
  <c r="G105" i="77" s="1"/>
  <c r="D361" i="77"/>
  <c r="E361" i="77" s="1"/>
  <c r="G361" i="77" s="1"/>
  <c r="D363" i="77"/>
  <c r="F363" i="77" s="1"/>
  <c r="D235" i="77"/>
  <c r="E235" i="77" s="1"/>
  <c r="G235" i="77" s="1"/>
  <c r="D233" i="77"/>
  <c r="E233" i="77" s="1"/>
  <c r="G233" i="77" s="1"/>
  <c r="D9" i="77"/>
  <c r="E9" i="77" s="1"/>
  <c r="G9" i="77" s="1"/>
  <c r="D481" i="77"/>
  <c r="E481" i="77" s="1"/>
  <c r="G481" i="77" s="1"/>
  <c r="D275" i="77"/>
  <c r="E275" i="77" s="1"/>
  <c r="G275" i="77" s="1"/>
  <c r="B113" i="102"/>
  <c r="D488" i="77"/>
  <c r="E488" i="77" s="1"/>
  <c r="G488" i="77" s="1"/>
  <c r="D402" i="77"/>
  <c r="F402" i="77" s="1"/>
  <c r="D398" i="77"/>
  <c r="F398" i="77" s="1"/>
  <c r="D501" i="77"/>
  <c r="E501" i="77" s="1"/>
  <c r="G501" i="77" s="1"/>
  <c r="D467" i="77"/>
  <c r="F467" i="77" s="1"/>
  <c r="D396" i="77"/>
  <c r="E396" i="77" s="1"/>
  <c r="G396" i="77" s="1"/>
  <c r="D466" i="77"/>
  <c r="F466" i="77" s="1"/>
  <c r="D562" i="77"/>
  <c r="F562" i="77" s="1"/>
  <c r="D210" i="77"/>
  <c r="F210" i="77" s="1"/>
  <c r="D146" i="77"/>
  <c r="F146" i="77" s="1"/>
  <c r="D394" i="77"/>
  <c r="E394" i="77" s="1"/>
  <c r="G394" i="77" s="1"/>
  <c r="D362" i="77"/>
  <c r="F362" i="77" s="1"/>
  <c r="D136" i="77"/>
  <c r="F136" i="77" s="1"/>
  <c r="D264" i="77"/>
  <c r="E264" i="77" s="1"/>
  <c r="G264" i="77" s="1"/>
  <c r="D431" i="77"/>
  <c r="F431" i="77" s="1"/>
  <c r="D371" i="77"/>
  <c r="F371" i="77" s="1"/>
  <c r="D211" i="77"/>
  <c r="E211" i="77" s="1"/>
  <c r="G211" i="77" s="1"/>
  <c r="D107" i="77"/>
  <c r="E107" i="77" s="1"/>
  <c r="G107" i="77" s="1"/>
  <c r="D234" i="77"/>
  <c r="E234" i="77" s="1"/>
  <c r="G234" i="77" s="1"/>
  <c r="D297" i="77"/>
  <c r="F297" i="77" s="1"/>
  <c r="D73" i="77"/>
  <c r="E73" i="77" s="1"/>
  <c r="G73" i="77" s="1"/>
  <c r="D139" i="77"/>
  <c r="F139" i="77" s="1"/>
  <c r="D213" i="77"/>
  <c r="F213" i="77" s="1"/>
  <c r="D299" i="77"/>
  <c r="F299" i="77" s="1"/>
  <c r="D395" i="77"/>
  <c r="F395" i="77" s="1"/>
  <c r="D427" i="77"/>
  <c r="F427" i="77" s="1"/>
  <c r="D373" i="77"/>
  <c r="E373" i="77" s="1"/>
  <c r="G373" i="77" s="1"/>
  <c r="D267" i="77"/>
  <c r="F267" i="77" s="1"/>
  <c r="D212" i="77"/>
  <c r="F212" i="77" s="1"/>
  <c r="D181" i="77"/>
  <c r="E181" i="77" s="1"/>
  <c r="G181" i="77" s="1"/>
  <c r="D40" i="77"/>
  <c r="E40" i="77" s="1"/>
  <c r="G40" i="77" s="1"/>
  <c r="D277" i="77"/>
  <c r="E277" i="77" s="1"/>
  <c r="G277" i="77" s="1"/>
  <c r="D242" i="77"/>
  <c r="F242" i="77" s="1"/>
  <c r="D168" i="77"/>
  <c r="F168" i="77" s="1"/>
  <c r="D392" i="77"/>
  <c r="F392" i="77" s="1"/>
  <c r="B117" i="102"/>
  <c r="D424" i="77"/>
  <c r="F424" i="77" s="1"/>
  <c r="D503" i="77"/>
  <c r="E503" i="77" s="1"/>
  <c r="G503" i="77" s="1"/>
  <c r="D296" i="77"/>
  <c r="E296" i="77" s="1"/>
  <c r="G296" i="77" s="1"/>
  <c r="D460" i="77"/>
  <c r="E460" i="77" s="1"/>
  <c r="G460" i="77" s="1"/>
  <c r="D565" i="77"/>
  <c r="E565" i="77" s="1"/>
  <c r="G565" i="77" s="1"/>
  <c r="D462" i="77"/>
  <c r="F462" i="77" s="1"/>
  <c r="B119" i="102"/>
  <c r="D393" i="77"/>
  <c r="E393" i="77" s="1"/>
  <c r="G393" i="77" s="1"/>
  <c r="D104" i="77"/>
  <c r="E104" i="77" s="1"/>
  <c r="G104" i="77" s="1"/>
  <c r="D332" i="77"/>
  <c r="E332" i="77" s="1"/>
  <c r="G332" i="77" s="1"/>
  <c r="D428" i="77"/>
  <c r="E428" i="77" s="1"/>
  <c r="G428" i="77" s="1"/>
  <c r="D76" i="77"/>
  <c r="F76" i="77" s="1"/>
  <c r="D494" i="77"/>
  <c r="E494" i="77" s="1"/>
  <c r="G494" i="77" s="1"/>
  <c r="D347" i="77"/>
  <c r="E347" i="77" s="1"/>
  <c r="G347" i="77" s="1"/>
  <c r="D111" i="77"/>
  <c r="E111" i="77" s="1"/>
  <c r="G111" i="77" s="1"/>
  <c r="D270" i="77"/>
  <c r="F270" i="77" s="1"/>
  <c r="D206" i="77"/>
  <c r="E206" i="77" s="1"/>
  <c r="G206" i="77" s="1"/>
  <c r="D207" i="77"/>
  <c r="F207" i="77" s="1"/>
  <c r="D495" i="77"/>
  <c r="E495" i="77" s="1"/>
  <c r="G495" i="77" s="1"/>
  <c r="D561" i="77"/>
  <c r="F561" i="77" s="1"/>
  <c r="D566" i="77"/>
  <c r="F566" i="77" s="1"/>
  <c r="D14" i="77"/>
  <c r="E14" i="77" s="1"/>
  <c r="G14" i="77" s="1"/>
  <c r="D492" i="77"/>
  <c r="F492" i="77" s="1"/>
  <c r="D570" i="77"/>
  <c r="E570" i="77" s="1"/>
  <c r="G570" i="77" s="1"/>
  <c r="D110" i="77"/>
  <c r="F110" i="77" s="1"/>
  <c r="D271" i="77"/>
  <c r="E271" i="77" s="1"/>
  <c r="G271" i="77" s="1"/>
  <c r="D366" i="77"/>
  <c r="E366" i="77" s="1"/>
  <c r="G366" i="77" s="1"/>
  <c r="D558" i="77"/>
  <c r="E558" i="77" s="1"/>
  <c r="G558" i="77" s="1"/>
  <c r="D559" i="77"/>
  <c r="E559" i="77" s="1"/>
  <c r="G559" i="77" s="1"/>
  <c r="D106" i="77"/>
  <c r="F106" i="77" s="1"/>
  <c r="D340" i="77"/>
  <c r="E340" i="77" s="1"/>
  <c r="G340" i="77" s="1"/>
  <c r="D502" i="77"/>
  <c r="E502" i="77" s="1"/>
  <c r="G502" i="77" s="1"/>
  <c r="D425" i="77"/>
  <c r="F425" i="77" s="1"/>
  <c r="D170" i="77"/>
  <c r="E170" i="77" s="1"/>
  <c r="G170" i="77" s="1"/>
  <c r="B114" i="102"/>
  <c r="B107" i="102"/>
  <c r="B109" i="102"/>
  <c r="D430" i="77"/>
  <c r="F430" i="77" s="1"/>
  <c r="D563" i="77"/>
  <c r="F563" i="77" s="1"/>
  <c r="D522" i="77"/>
  <c r="F522" i="77" s="1"/>
  <c r="D342" i="77"/>
  <c r="E342" i="77" s="1"/>
  <c r="G342" i="77" s="1"/>
  <c r="D552" i="77"/>
  <c r="F552" i="77" s="1"/>
  <c r="D44" i="77"/>
  <c r="F44" i="77" s="1"/>
  <c r="D341" i="77"/>
  <c r="F341" i="77" s="1"/>
  <c r="E8" i="77"/>
  <c r="G8" i="77" s="1"/>
  <c r="D564" i="77"/>
  <c r="F564" i="77" s="1"/>
  <c r="D142" i="77"/>
  <c r="E142" i="77" s="1"/>
  <c r="G142" i="77" s="1"/>
  <c r="D10" i="77"/>
  <c r="D491" i="77"/>
  <c r="E491" i="77" s="1"/>
  <c r="G491" i="77" s="1"/>
  <c r="D311" i="77"/>
  <c r="E311" i="77" s="1"/>
  <c r="G311" i="77" s="1"/>
  <c r="G124" i="102"/>
  <c r="D463" i="77"/>
  <c r="E463" i="77" s="1"/>
  <c r="G463" i="77" s="1"/>
  <c r="D59" i="77"/>
  <c r="F59" i="77" s="1"/>
  <c r="D74" i="77"/>
  <c r="E74" i="77" s="1"/>
  <c r="G74" i="77" s="1"/>
  <c r="D330" i="77"/>
  <c r="E330" i="77" s="1"/>
  <c r="G330" i="77" s="1"/>
  <c r="D499" i="77"/>
  <c r="E499" i="77" s="1"/>
  <c r="G499" i="77" s="1"/>
  <c r="D567" i="77"/>
  <c r="F567" i="77" s="1"/>
  <c r="D508" i="77"/>
  <c r="E508" i="77" s="1"/>
  <c r="G508" i="77" s="1"/>
  <c r="D376" i="77"/>
  <c r="E376" i="77" s="1"/>
  <c r="G376" i="77" s="1"/>
  <c r="D579" i="77"/>
  <c r="E579" i="77" s="1"/>
  <c r="G579" i="77" s="1"/>
  <c r="D574" i="77"/>
  <c r="F574" i="77" s="1"/>
  <c r="D156" i="77"/>
  <c r="E156" i="77" s="1"/>
  <c r="G156" i="77" s="1"/>
  <c r="D246" i="77"/>
  <c r="E246" i="77" s="1"/>
  <c r="G246" i="77" s="1"/>
  <c r="H117" i="102"/>
  <c r="D334" i="77"/>
  <c r="F334" i="77" s="1"/>
  <c r="D580" i="77"/>
  <c r="F580" i="77" s="1"/>
  <c r="D578" i="77"/>
  <c r="E578" i="77" s="1"/>
  <c r="G578" i="77" s="1"/>
  <c r="D557" i="77"/>
  <c r="F557" i="77" s="1"/>
  <c r="D568" i="77"/>
  <c r="E568" i="77" s="1"/>
  <c r="G568" i="77" s="1"/>
  <c r="D581" i="77"/>
  <c r="E581" i="77" s="1"/>
  <c r="G581" i="77" s="1"/>
  <c r="D432" i="77"/>
  <c r="F432" i="77" s="1"/>
  <c r="E232" i="77"/>
  <c r="G232" i="77" s="1"/>
  <c r="F232" i="77"/>
  <c r="D272" i="77"/>
  <c r="F272" i="77" s="1"/>
  <c r="D304" i="77"/>
  <c r="E304" i="77" s="1"/>
  <c r="G304" i="77" s="1"/>
  <c r="D400" i="77"/>
  <c r="E400" i="77" s="1"/>
  <c r="G400" i="77" s="1"/>
  <c r="D496" i="77"/>
  <c r="F496" i="77" s="1"/>
  <c r="D335" i="77"/>
  <c r="F335" i="77" s="1"/>
  <c r="D520" i="77"/>
  <c r="D576" i="77"/>
  <c r="F576" i="77" s="1"/>
  <c r="D575" i="77"/>
  <c r="E575" i="77" s="1"/>
  <c r="G575" i="77" s="1"/>
  <c r="D459" i="77"/>
  <c r="F459" i="77" s="1"/>
  <c r="D464" i="77"/>
  <c r="E464" i="77" s="1"/>
  <c r="G464" i="77" s="1"/>
  <c r="D240" i="77"/>
  <c r="F240" i="77" s="1"/>
  <c r="D537" i="77"/>
  <c r="E537" i="77" s="1"/>
  <c r="G537" i="77" s="1"/>
  <c r="E72" i="77"/>
  <c r="G72" i="77" s="1"/>
  <c r="J115" i="102"/>
  <c r="D15" i="77"/>
  <c r="E15" i="77" s="1"/>
  <c r="G15" i="77" s="1"/>
  <c r="D112" i="77"/>
  <c r="E112" i="77" s="1"/>
  <c r="G112" i="77" s="1"/>
  <c r="D528" i="77"/>
  <c r="F528" i="77" s="1"/>
  <c r="D403" i="77"/>
  <c r="E403" i="77" s="1"/>
  <c r="G403" i="77" s="1"/>
  <c r="D309" i="77"/>
  <c r="F309" i="77" s="1"/>
  <c r="D310" i="77"/>
  <c r="E310" i="77" s="1"/>
  <c r="G310" i="77" s="1"/>
  <c r="D114" i="77"/>
  <c r="F114" i="77" s="1"/>
  <c r="D178" i="77"/>
  <c r="E178" i="77" s="1"/>
  <c r="G178" i="77" s="1"/>
  <c r="D405" i="77"/>
  <c r="E405" i="77" s="1"/>
  <c r="G405" i="77" s="1"/>
  <c r="H107" i="102"/>
  <c r="D129" i="77"/>
  <c r="E129" i="77" s="1"/>
  <c r="G129" i="77" s="1"/>
  <c r="D438" i="77"/>
  <c r="E438" i="77" s="1"/>
  <c r="G438" i="77" s="1"/>
  <c r="D360" i="77"/>
  <c r="D179" i="77"/>
  <c r="E179" i="77" s="1"/>
  <c r="G179" i="77" s="1"/>
  <c r="D544" i="77"/>
  <c r="E544" i="77" s="1"/>
  <c r="G544" i="77" s="1"/>
  <c r="D339" i="77"/>
  <c r="F339" i="77" s="1"/>
  <c r="D500" i="77"/>
  <c r="E500" i="77" s="1"/>
  <c r="G500" i="77" s="1"/>
  <c r="D436" i="77"/>
  <c r="E436" i="77" s="1"/>
  <c r="G436" i="77" s="1"/>
  <c r="D435" i="77"/>
  <c r="F435" i="77" s="1"/>
  <c r="D111" i="102"/>
  <c r="D268" i="77"/>
  <c r="E268" i="77" s="1"/>
  <c r="G268" i="77" s="1"/>
  <c r="D372" i="77"/>
  <c r="E372" i="77" s="1"/>
  <c r="G372" i="77" s="1"/>
  <c r="D404" i="77"/>
  <c r="E404" i="77" s="1"/>
  <c r="G404" i="77" s="1"/>
  <c r="D470" i="77"/>
  <c r="E470" i="77" s="1"/>
  <c r="G470" i="77" s="1"/>
  <c r="D117" i="77"/>
  <c r="E117" i="77" s="1"/>
  <c r="G117" i="77" s="1"/>
  <c r="D274" i="77"/>
  <c r="E274" i="77" s="1"/>
  <c r="G274" i="77" s="1"/>
  <c r="D120" i="77"/>
  <c r="E120" i="77" s="1"/>
  <c r="G120" i="77" s="1"/>
  <c r="D440" i="77"/>
  <c r="F440" i="77" s="1"/>
  <c r="D437" i="77"/>
  <c r="D490" i="77"/>
  <c r="E490" i="77" s="1"/>
  <c r="G490" i="77" s="1"/>
  <c r="D149" i="77"/>
  <c r="E149" i="77" s="1"/>
  <c r="G149" i="77" s="1"/>
  <c r="D113" i="77"/>
  <c r="E113" i="77" s="1"/>
  <c r="G113" i="77" s="1"/>
  <c r="J114" i="102"/>
  <c r="D338" i="77"/>
  <c r="F338" i="77" s="1"/>
  <c r="D498" i="77"/>
  <c r="E498" i="77" s="1"/>
  <c r="G498" i="77" s="1"/>
  <c r="D434" i="77"/>
  <c r="E434" i="77" s="1"/>
  <c r="G434" i="77" s="1"/>
  <c r="D469" i="77"/>
  <c r="F469" i="77" s="1"/>
  <c r="D147" i="77"/>
  <c r="E147" i="77" s="1"/>
  <c r="G147" i="77" s="1"/>
  <c r="D118" i="77"/>
  <c r="E118" i="77" s="1"/>
  <c r="G118" i="77" s="1"/>
  <c r="D115" i="77"/>
  <c r="E115" i="77" s="1"/>
  <c r="G115" i="77" s="1"/>
  <c r="D150" i="77"/>
  <c r="E150" i="77" s="1"/>
  <c r="G150" i="77" s="1"/>
  <c r="D266" i="77"/>
  <c r="E266" i="77" s="1"/>
  <c r="G266" i="77" s="1"/>
  <c r="D307" i="77"/>
  <c r="F307" i="77" s="1"/>
  <c r="D456" i="77"/>
  <c r="E456" i="77" s="1"/>
  <c r="G456" i="77" s="1"/>
  <c r="D374" i="77"/>
  <c r="E374" i="77" s="1"/>
  <c r="G374" i="77" s="1"/>
  <c r="D18" i="77"/>
  <c r="F18" i="77" s="1"/>
  <c r="D19" i="77"/>
  <c r="E19" i="77" s="1"/>
  <c r="G19" i="77" s="1"/>
  <c r="D21" i="77"/>
  <c r="E21" i="77" s="1"/>
  <c r="G21" i="77" s="1"/>
  <c r="D22" i="77"/>
  <c r="D20" i="77"/>
  <c r="F20" i="77" s="1"/>
  <c r="P111" i="102"/>
  <c r="D98" i="77"/>
  <c r="E98" i="77" s="1"/>
  <c r="G98" i="77" s="1"/>
  <c r="D380" i="77"/>
  <c r="F380" i="77" s="1"/>
  <c r="D433" i="77"/>
  <c r="E433" i="77" s="1"/>
  <c r="G433" i="77" s="1"/>
  <c r="D444" i="77"/>
  <c r="F444" i="77" s="1"/>
  <c r="D517" i="77"/>
  <c r="F517" i="77" s="1"/>
  <c r="D447" i="77"/>
  <c r="E447" i="77" s="1"/>
  <c r="G447" i="77" s="1"/>
  <c r="D506" i="77"/>
  <c r="F506" i="77" s="1"/>
  <c r="D34" i="77"/>
  <c r="D483" i="77"/>
  <c r="E483" i="77" s="1"/>
  <c r="G483" i="77" s="1"/>
  <c r="D283" i="77"/>
  <c r="E283" i="77" s="1"/>
  <c r="G283" i="77" s="1"/>
  <c r="D515" i="77"/>
  <c r="E515" i="77" s="1"/>
  <c r="G515" i="77" s="1"/>
  <c r="D504" i="77"/>
  <c r="F504" i="77" s="1"/>
  <c r="D472" i="77"/>
  <c r="E472" i="77" s="1"/>
  <c r="G472" i="77" s="1"/>
  <c r="D131" i="77"/>
  <c r="F131" i="77" s="1"/>
  <c r="D130" i="77"/>
  <c r="E130" i="77" s="1"/>
  <c r="G130" i="77" s="1"/>
  <c r="D344" i="77"/>
  <c r="E344" i="77" s="1"/>
  <c r="G344" i="77" s="1"/>
  <c r="D516" i="77"/>
  <c r="E516" i="77" s="1"/>
  <c r="G516" i="77" s="1"/>
  <c r="D354" i="77"/>
  <c r="F354" i="77" s="1"/>
  <c r="D317" i="77"/>
  <c r="F317" i="77" s="1"/>
  <c r="D514" i="77"/>
  <c r="F514" i="77" s="1"/>
  <c r="D476" i="77"/>
  <c r="F476" i="77" s="1"/>
  <c r="D123" i="77"/>
  <c r="F123" i="77" s="1"/>
  <c r="D124" i="77"/>
  <c r="F124" i="77" s="1"/>
  <c r="D133" i="77"/>
  <c r="F133" i="77" s="1"/>
  <c r="D449" i="77"/>
  <c r="F449" i="77" s="1"/>
  <c r="D453" i="77"/>
  <c r="E453" i="77" s="1"/>
  <c r="G453" i="77" s="1"/>
  <c r="D510" i="77"/>
  <c r="E510" i="77" s="1"/>
  <c r="G510" i="77" s="1"/>
  <c r="D569" i="77"/>
  <c r="E569" i="77" s="1"/>
  <c r="G569" i="77" s="1"/>
  <c r="D348" i="77"/>
  <c r="E348" i="77" s="1"/>
  <c r="G348" i="77" s="1"/>
  <c r="D410" i="77"/>
  <c r="F410" i="77" s="1"/>
  <c r="D497" i="77"/>
  <c r="E497" i="77" s="1"/>
  <c r="G497" i="77" s="1"/>
  <c r="D337" i="77"/>
  <c r="E337" i="77" s="1"/>
  <c r="G337" i="77" s="1"/>
  <c r="D465" i="77"/>
  <c r="F465" i="77" s="1"/>
  <c r="D513" i="77"/>
  <c r="F513" i="77" s="1"/>
  <c r="D484" i="77"/>
  <c r="F484" i="77" s="1"/>
  <c r="D477" i="77"/>
  <c r="E477" i="77" s="1"/>
  <c r="G477" i="77" s="1"/>
  <c r="D31" i="77"/>
  <c r="D485" i="77"/>
  <c r="F485" i="77" s="1"/>
  <c r="D446" i="77"/>
  <c r="F446" i="77" s="1"/>
  <c r="D57" i="77"/>
  <c r="F57" i="77" s="1"/>
  <c r="D480" i="77"/>
  <c r="E480" i="77" s="1"/>
  <c r="G480" i="77" s="1"/>
  <c r="D126" i="77"/>
  <c r="F126" i="77" s="1"/>
  <c r="D128" i="77"/>
  <c r="E128" i="77" s="1"/>
  <c r="G128" i="77" s="1"/>
  <c r="D132" i="77"/>
  <c r="E132" i="77" s="1"/>
  <c r="G132" i="77" s="1"/>
  <c r="D478" i="77"/>
  <c r="F478" i="77" s="1"/>
  <c r="D479" i="77"/>
  <c r="D547" i="77"/>
  <c r="F547" i="77" s="1"/>
  <c r="D318" i="77"/>
  <c r="E318" i="77" s="1"/>
  <c r="G318" i="77" s="1"/>
  <c r="D441" i="77"/>
  <c r="E441" i="77" s="1"/>
  <c r="G441" i="77" s="1"/>
  <c r="D505" i="77"/>
  <c r="E505" i="77" s="1"/>
  <c r="G505" i="77" s="1"/>
  <c r="D442" i="77"/>
  <c r="E442" i="77" s="1"/>
  <c r="G442" i="77" s="1"/>
  <c r="D445" i="77"/>
  <c r="F445" i="77" s="1"/>
  <c r="D511" i="77"/>
  <c r="E511" i="77" s="1"/>
  <c r="G511" i="77" s="1"/>
  <c r="D35" i="77"/>
  <c r="D451" i="77"/>
  <c r="E451" i="77" s="1"/>
  <c r="G451" i="77" s="1"/>
  <c r="D37" i="77"/>
  <c r="E37" i="77" s="1"/>
  <c r="G37" i="77" s="1"/>
  <c r="D482" i="77"/>
  <c r="F482" i="77" s="1"/>
  <c r="D474" i="77"/>
  <c r="F474" i="77" s="1"/>
  <c r="D313" i="77"/>
  <c r="E313" i="77" s="1"/>
  <c r="G313" i="77" s="1"/>
  <c r="D122" i="77"/>
  <c r="E122" i="77" s="1"/>
  <c r="G122" i="77" s="1"/>
  <c r="D127" i="77"/>
  <c r="F127" i="77" s="1"/>
  <c r="D119" i="77"/>
  <c r="E119" i="77" s="1"/>
  <c r="G119" i="77" s="1"/>
  <c r="D121" i="77"/>
  <c r="F109" i="102"/>
  <c r="D236" i="77"/>
  <c r="E236" i="77" s="1"/>
  <c r="G236" i="77" s="1"/>
  <c r="D42" i="77"/>
  <c r="E42" i="77" s="1"/>
  <c r="G42" i="77" s="1"/>
  <c r="D202" i="77"/>
  <c r="E202" i="77" s="1"/>
  <c r="G202" i="77" s="1"/>
  <c r="D426" i="77"/>
  <c r="E426" i="77" s="1"/>
  <c r="G426" i="77" s="1"/>
  <c r="D458" i="77"/>
  <c r="E458" i="77" s="1"/>
  <c r="G458" i="77" s="1"/>
  <c r="D412" i="77"/>
  <c r="E412" i="77" s="1"/>
  <c r="G412" i="77" s="1"/>
  <c r="D421" i="77"/>
  <c r="F421" i="77" s="1"/>
  <c r="D314" i="77"/>
  <c r="E314" i="77" s="1"/>
  <c r="G314" i="77" s="1"/>
  <c r="D87" i="77"/>
  <c r="E87" i="77" s="1"/>
  <c r="G87" i="77" s="1"/>
  <c r="D26" i="77"/>
  <c r="D219" i="77"/>
  <c r="E219" i="77" s="1"/>
  <c r="G219" i="77" s="1"/>
  <c r="D282" i="77"/>
  <c r="E282" i="77" s="1"/>
  <c r="G282" i="77" s="1"/>
  <c r="D90" i="77"/>
  <c r="F90" i="77" s="1"/>
  <c r="D375" i="77"/>
  <c r="F375" i="77" s="1"/>
  <c r="D94" i="77"/>
  <c r="E94" i="77" s="1"/>
  <c r="G94" i="77" s="1"/>
  <c r="D381" i="77"/>
  <c r="E381" i="77" s="1"/>
  <c r="G381" i="77" s="1"/>
  <c r="D378" i="77"/>
  <c r="E378" i="77" s="1"/>
  <c r="G378" i="77" s="1"/>
  <c r="D346" i="77"/>
  <c r="F346" i="77" s="1"/>
  <c r="D217" i="77"/>
  <c r="F217" i="77" s="1"/>
  <c r="D56" i="77"/>
  <c r="F56" i="77" s="1"/>
  <c r="K112" i="102"/>
  <c r="D184" i="77"/>
  <c r="D185" i="77"/>
  <c r="D305" i="77"/>
  <c r="E305" i="77" s="1"/>
  <c r="G305" i="77" s="1"/>
  <c r="D325" i="77"/>
  <c r="E325" i="77" s="1"/>
  <c r="G325" i="77" s="1"/>
  <c r="K111" i="102"/>
  <c r="D151" i="77"/>
  <c r="D542" i="77"/>
  <c r="F542" i="77" s="1"/>
  <c r="D417" i="77"/>
  <c r="F417" i="77" s="1"/>
  <c r="D409" i="77"/>
  <c r="D529" i="77"/>
  <c r="E529" i="77" s="1"/>
  <c r="G529" i="77" s="1"/>
  <c r="K117" i="102"/>
  <c r="D165" i="77"/>
  <c r="F165" i="77" s="1"/>
  <c r="D186" i="77"/>
  <c r="F186" i="77" s="1"/>
  <c r="D189" i="77"/>
  <c r="E189" i="77" s="1"/>
  <c r="G189" i="77" s="1"/>
  <c r="D535" i="77"/>
  <c r="E535" i="77" s="1"/>
  <c r="G535" i="77" s="1"/>
  <c r="D220" i="77"/>
  <c r="E220" i="77" s="1"/>
  <c r="G220" i="77" s="1"/>
  <c r="D155" i="77"/>
  <c r="E155" i="77" s="1"/>
  <c r="G155" i="77" s="1"/>
  <c r="D538" i="77"/>
  <c r="E538" i="77" s="1"/>
  <c r="G538" i="77" s="1"/>
  <c r="D183" i="77"/>
  <c r="F183" i="77" s="1"/>
  <c r="D25" i="77"/>
  <c r="D30" i="77"/>
  <c r="D215" i="77"/>
  <c r="F215" i="77" s="1"/>
  <c r="D414" i="77"/>
  <c r="K121" i="102"/>
  <c r="D473" i="77"/>
  <c r="D259" i="77"/>
  <c r="E259" i="77" s="1"/>
  <c r="G259" i="77" s="1"/>
  <c r="D247" i="77"/>
  <c r="D250" i="77"/>
  <c r="D252" i="77"/>
  <c r="E252" i="77" s="1"/>
  <c r="G252" i="77" s="1"/>
  <c r="D190" i="77"/>
  <c r="E190" i="77" s="1"/>
  <c r="G190" i="77" s="1"/>
  <c r="K116" i="102"/>
  <c r="D312" i="77"/>
  <c r="D254" i="77"/>
  <c r="F254" i="77" s="1"/>
  <c r="D249" i="77"/>
  <c r="E249" i="77" s="1"/>
  <c r="G249" i="77" s="1"/>
  <c r="D154" i="77"/>
  <c r="F154" i="77" s="1"/>
  <c r="D357" i="77"/>
  <c r="F357" i="77" s="1"/>
  <c r="D343" i="77"/>
  <c r="D350" i="77"/>
  <c r="D345" i="77"/>
  <c r="D195" i="77"/>
  <c r="F195" i="77" s="1"/>
  <c r="D248" i="77"/>
  <c r="E248" i="77" s="1"/>
  <c r="G248" i="77" s="1"/>
  <c r="D288" i="77"/>
  <c r="E288" i="77" s="1"/>
  <c r="G288" i="77" s="1"/>
  <c r="D286" i="77"/>
  <c r="D281" i="77"/>
  <c r="D389" i="77"/>
  <c r="F389" i="77" s="1"/>
  <c r="D382" i="77"/>
  <c r="D223" i="77"/>
  <c r="E223" i="77" s="1"/>
  <c r="G223" i="77" s="1"/>
  <c r="D222" i="77"/>
  <c r="K123" i="102"/>
  <c r="D322" i="77"/>
  <c r="F322" i="77" s="1"/>
  <c r="D377" i="77"/>
  <c r="F377" i="77" s="1"/>
  <c r="D413" i="77"/>
  <c r="F413" i="77" s="1"/>
  <c r="D218" i="77"/>
  <c r="E218" i="77" s="1"/>
  <c r="G218" i="77" s="1"/>
  <c r="D411" i="77"/>
  <c r="F411" i="77" s="1"/>
  <c r="K108" i="102"/>
  <c r="D62" i="77"/>
  <c r="D284" i="77"/>
  <c r="E284" i="77" s="1"/>
  <c r="G284" i="77" s="1"/>
  <c r="D407" i="77"/>
  <c r="F407" i="77" s="1"/>
  <c r="D33" i="77"/>
  <c r="G57" i="99" s="1"/>
  <c r="D55" i="77"/>
  <c r="E55" i="77" s="1"/>
  <c r="G55" i="77" s="1"/>
  <c r="D158" i="77"/>
  <c r="F158" i="77" s="1"/>
  <c r="D89" i="77"/>
  <c r="E89" i="77" s="1"/>
  <c r="G89" i="77" s="1"/>
  <c r="D153" i="77"/>
  <c r="E153" i="77" s="1"/>
  <c r="G153" i="77" s="1"/>
  <c r="D244" i="77"/>
  <c r="E244" i="77" s="1"/>
  <c r="G244" i="77" s="1"/>
  <c r="D148" i="77"/>
  <c r="E148" i="77" s="1"/>
  <c r="G148" i="77" s="1"/>
  <c r="N115" i="102"/>
  <c r="D276" i="77"/>
  <c r="D351" i="77"/>
  <c r="F351" i="77" s="1"/>
  <c r="D225" i="77"/>
  <c r="E225" i="77" s="1"/>
  <c r="G225" i="77" s="1"/>
  <c r="D191" i="77"/>
  <c r="D289" i="77"/>
  <c r="D384" i="77"/>
  <c r="F384" i="77" s="1"/>
  <c r="D196" i="77"/>
  <c r="F196" i="77" s="1"/>
  <c r="D159" i="77"/>
  <c r="E159" i="77" s="1"/>
  <c r="G159" i="77" s="1"/>
  <c r="D258" i="77"/>
  <c r="F258" i="77" s="1"/>
  <c r="D162" i="77"/>
  <c r="F162" i="77" s="1"/>
  <c r="D290" i="77"/>
  <c r="F290" i="77" s="1"/>
  <c r="D386" i="77"/>
  <c r="E386" i="77" s="1"/>
  <c r="G386" i="77" s="1"/>
  <c r="D419" i="77"/>
  <c r="E419" i="77" s="1"/>
  <c r="G419" i="77" s="1"/>
  <c r="D293" i="77"/>
  <c r="E293" i="77" s="1"/>
  <c r="G293" i="77" s="1"/>
  <c r="D418" i="77"/>
  <c r="F418" i="77" s="1"/>
  <c r="D415" i="77"/>
  <c r="E415" i="77" s="1"/>
  <c r="G415" i="77" s="1"/>
  <c r="D36" i="77"/>
  <c r="G60" i="99" s="1"/>
  <c r="D353" i="77"/>
  <c r="F353" i="77" s="1"/>
  <c r="D287" i="77"/>
  <c r="E287" i="77" s="1"/>
  <c r="G287" i="77" s="1"/>
  <c r="D385" i="77"/>
  <c r="E385" i="77" s="1"/>
  <c r="G385" i="77" s="1"/>
  <c r="D291" i="77"/>
  <c r="E291" i="77" s="1"/>
  <c r="G291" i="77" s="1"/>
  <c r="D163" i="77"/>
  <c r="F163" i="77" s="1"/>
  <c r="D260" i="77"/>
  <c r="F260" i="77" s="1"/>
  <c r="D226" i="77"/>
  <c r="E226" i="77" s="1"/>
  <c r="G226" i="77" s="1"/>
  <c r="D468" i="77"/>
  <c r="F468" i="77" s="1"/>
  <c r="D539" i="77"/>
  <c r="E539" i="77" s="1"/>
  <c r="G539" i="77" s="1"/>
  <c r="D91" i="77"/>
  <c r="E91" i="77" s="1"/>
  <c r="G91" i="77" s="1"/>
  <c r="D32" i="77"/>
  <c r="D69" i="77"/>
  <c r="F69" i="77" s="1"/>
  <c r="D116" i="77"/>
  <c r="E116" i="77" s="1"/>
  <c r="G116" i="77" s="1"/>
  <c r="D180" i="77"/>
  <c r="D355" i="77"/>
  <c r="F355" i="77" s="1"/>
  <c r="D229" i="77"/>
  <c r="E229" i="77" s="1"/>
  <c r="G229" i="77" s="1"/>
  <c r="D227" i="77"/>
  <c r="F227" i="77" s="1"/>
  <c r="D292" i="77"/>
  <c r="F292" i="77" s="1"/>
  <c r="D399" i="77"/>
  <c r="E399" i="77" s="1"/>
  <c r="G399" i="77" s="1"/>
  <c r="D177" i="77"/>
  <c r="E177" i="77" s="1"/>
  <c r="G177" i="77" s="1"/>
  <c r="D298" i="77"/>
  <c r="D364" i="77"/>
  <c r="F364" i="77" s="1"/>
  <c r="D323" i="77"/>
  <c r="E323" i="77" s="1"/>
  <c r="G323" i="77" s="1"/>
  <c r="D308" i="77"/>
  <c r="E308" i="77" s="1"/>
  <c r="G308" i="77" s="1"/>
  <c r="D319" i="77"/>
  <c r="F319" i="77" s="1"/>
  <c r="D320" i="77"/>
  <c r="E320" i="77" s="1"/>
  <c r="G320" i="77" s="1"/>
  <c r="D303" i="77"/>
  <c r="E303" i="77" s="1"/>
  <c r="G303" i="77" s="1"/>
  <c r="D302" i="77"/>
  <c r="F302" i="77" s="1"/>
  <c r="H108" i="102"/>
  <c r="D324" i="77"/>
  <c r="E324" i="77" s="1"/>
  <c r="G324" i="77" s="1"/>
  <c r="J121" i="102"/>
  <c r="D238" i="77"/>
  <c r="D257" i="77"/>
  <c r="D256" i="77"/>
  <c r="D261" i="77"/>
  <c r="D245" i="77"/>
  <c r="D239" i="77"/>
  <c r="D255" i="77"/>
  <c r="H114" i="102"/>
  <c r="D554" i="77"/>
  <c r="D65" i="77"/>
  <c r="F65" i="77" s="1"/>
  <c r="H116" i="102"/>
  <c r="D12" i="77"/>
  <c r="F12" i="77" s="1"/>
  <c r="D306" i="77"/>
  <c r="E306" i="77" s="1"/>
  <c r="G306" i="77" s="1"/>
  <c r="D47" i="77"/>
  <c r="E47" i="77" s="1"/>
  <c r="G47" i="77" s="1"/>
  <c r="D197" i="77"/>
  <c r="D193" i="77"/>
  <c r="D192" i="77"/>
  <c r="D174" i="77"/>
  <c r="D194" i="77"/>
  <c r="H112" i="102"/>
  <c r="D368" i="77"/>
  <c r="D237" i="77"/>
  <c r="E237" i="77" s="1"/>
  <c r="G237" i="77" s="1"/>
  <c r="D13" i="77"/>
  <c r="D204" i="77"/>
  <c r="F204" i="77" s="1"/>
  <c r="D80" i="77"/>
  <c r="E80" i="77" s="1"/>
  <c r="G80" i="77" s="1"/>
  <c r="R108" i="102"/>
  <c r="D60" i="77"/>
  <c r="E60" i="77" s="1"/>
  <c r="G60" i="77" s="1"/>
  <c r="D140" i="77"/>
  <c r="F140" i="77" s="1"/>
  <c r="D152" i="77"/>
  <c r="E152" i="77" s="1"/>
  <c r="G152" i="77" s="1"/>
  <c r="J110" i="102"/>
  <c r="D109" i="77"/>
  <c r="F109" i="77" s="1"/>
  <c r="D145" i="77"/>
  <c r="F145" i="77" s="1"/>
  <c r="D161" i="77"/>
  <c r="D143" i="77"/>
  <c r="H110" i="102"/>
  <c r="D125" i="77"/>
  <c r="E125" i="77" s="1"/>
  <c r="G125" i="77" s="1"/>
  <c r="F110" i="102"/>
  <c r="D108" i="77"/>
  <c r="D92" i="77"/>
  <c r="F92" i="77" s="1"/>
  <c r="U109" i="102"/>
  <c r="D100" i="77"/>
  <c r="E100" i="77" s="1"/>
  <c r="G100" i="77" s="1"/>
  <c r="D77" i="77"/>
  <c r="F77" i="77" s="1"/>
  <c r="D79" i="77"/>
  <c r="D95" i="77"/>
  <c r="D97" i="77"/>
  <c r="D52" i="77"/>
  <c r="E52" i="77" s="1"/>
  <c r="G52" i="77" s="1"/>
  <c r="D66" i="77"/>
  <c r="F66" i="77" s="1"/>
  <c r="D45" i="77"/>
  <c r="F45" i="77" s="1"/>
  <c r="D58" i="77"/>
  <c r="F58" i="77" s="1"/>
  <c r="D50" i="77"/>
  <c r="E50" i="77" s="1"/>
  <c r="G50" i="77" s="1"/>
  <c r="D67" i="77"/>
  <c r="E67" i="77" s="1"/>
  <c r="G67" i="77" s="1"/>
  <c r="D63" i="77"/>
  <c r="F63" i="77" s="1"/>
  <c r="D49" i="77"/>
  <c r="E49" i="77" s="1"/>
  <c r="G49" i="77" s="1"/>
  <c r="E367" i="77"/>
  <c r="G367" i="77" s="1"/>
  <c r="D51" i="77"/>
  <c r="E51" i="77" s="1"/>
  <c r="G51" i="77" s="1"/>
  <c r="D46" i="77"/>
  <c r="E46" i="77" s="1"/>
  <c r="G46" i="77" s="1"/>
  <c r="D53" i="77"/>
  <c r="F53" i="77" s="1"/>
  <c r="D17" i="77"/>
  <c r="F17" i="77" s="1"/>
  <c r="Q120" i="102"/>
  <c r="D439" i="77"/>
  <c r="Q121" i="102"/>
  <c r="D471" i="77"/>
  <c r="Q107" i="102"/>
  <c r="D23" i="77"/>
  <c r="Q115" i="102"/>
  <c r="D279" i="77"/>
  <c r="P108" i="102"/>
  <c r="D54" i="77"/>
  <c r="P115" i="102"/>
  <c r="D278" i="77"/>
  <c r="P123" i="102"/>
  <c r="D534" i="77"/>
  <c r="D214" i="77"/>
  <c r="P113" i="102"/>
  <c r="P112" i="102"/>
  <c r="D182" i="77"/>
  <c r="D406" i="77"/>
  <c r="P119" i="102"/>
  <c r="P109" i="102"/>
  <c r="D86" i="77"/>
  <c r="D543" i="77"/>
  <c r="D546" i="77"/>
  <c r="E546" i="77" s="1"/>
  <c r="G546" i="77" s="1"/>
  <c r="D336" i="77"/>
  <c r="D285" i="77"/>
  <c r="F285" i="77" s="1"/>
  <c r="D545" i="77"/>
  <c r="D527" i="77"/>
  <c r="D221" i="77"/>
  <c r="E221" i="77" s="1"/>
  <c r="G221" i="77" s="1"/>
  <c r="D188" i="77"/>
  <c r="F188" i="77" s="1"/>
  <c r="D548" i="77"/>
  <c r="F548" i="77" s="1"/>
  <c r="D187" i="77"/>
  <c r="F187" i="77" s="1"/>
  <c r="D541" i="77"/>
  <c r="F541" i="77" s="1"/>
  <c r="R113" i="102"/>
  <c r="D216" i="77"/>
  <c r="U110" i="102"/>
  <c r="R109" i="102"/>
  <c r="D88" i="77"/>
  <c r="R115" i="102"/>
  <c r="D280" i="77"/>
  <c r="R119" i="102"/>
  <c r="D408" i="77"/>
  <c r="R107" i="102"/>
  <c r="D24" i="77"/>
  <c r="V110" i="102"/>
  <c r="R123" i="102"/>
  <c r="D536" i="77"/>
  <c r="D61" i="77"/>
  <c r="E61" i="77" s="1"/>
  <c r="G61" i="77" s="1"/>
  <c r="J108" i="102"/>
  <c r="D48" i="77"/>
  <c r="J111" i="102"/>
  <c r="D144" i="77"/>
  <c r="J112" i="102"/>
  <c r="D176" i="77"/>
  <c r="J113" i="102"/>
  <c r="D208" i="77"/>
  <c r="J124" i="102"/>
  <c r="D560" i="77"/>
  <c r="J107" i="102"/>
  <c r="D16" i="77"/>
  <c r="W111" i="102"/>
  <c r="D157" i="77"/>
  <c r="D349" i="77"/>
  <c r="F349" i="77" s="1"/>
  <c r="D571" i="77"/>
  <c r="D573" i="77"/>
  <c r="E573" i="77" s="1"/>
  <c r="G573" i="77" s="1"/>
  <c r="U114" i="102"/>
  <c r="D251" i="77"/>
  <c r="V107" i="102"/>
  <c r="D28" i="77"/>
  <c r="U116" i="102"/>
  <c r="D315" i="77"/>
  <c r="U107" i="102"/>
  <c r="D27" i="77"/>
  <c r="E450" i="77"/>
  <c r="G450" i="77" s="1"/>
  <c r="E243" i="77"/>
  <c r="G243" i="77" s="1"/>
  <c r="H123" i="102"/>
  <c r="D532" i="77"/>
  <c r="D526" i="77"/>
  <c r="D531" i="77"/>
  <c r="D533" i="77"/>
  <c r="D530" i="77"/>
  <c r="D549" i="77"/>
  <c r="H109" i="102"/>
  <c r="D101" i="77"/>
  <c r="D83" i="77"/>
  <c r="D82" i="77"/>
  <c r="D84" i="77"/>
  <c r="D85" i="77"/>
  <c r="D78" i="77"/>
  <c r="D99" i="77"/>
  <c r="Z111" i="102"/>
  <c r="D160" i="77"/>
  <c r="D164" i="77"/>
  <c r="W114" i="102"/>
  <c r="D253" i="77"/>
  <c r="Z117" i="102"/>
  <c r="D352" i="77"/>
  <c r="D224" i="77"/>
  <c r="Z113" i="102"/>
  <c r="D443" i="77"/>
  <c r="F443" i="77" s="1"/>
  <c r="W107" i="102"/>
  <c r="D29" i="77"/>
  <c r="Z109" i="102"/>
  <c r="D96" i="77"/>
  <c r="D507" i="77"/>
  <c r="E507" i="77" s="1"/>
  <c r="G507" i="77" s="1"/>
  <c r="D509" i="77"/>
  <c r="F509" i="77" s="1"/>
  <c r="D64" i="77"/>
  <c r="D68" i="77"/>
  <c r="Z108" i="102"/>
  <c r="Z118" i="102"/>
  <c r="D388" i="77"/>
  <c r="W109" i="102"/>
  <c r="D93" i="77"/>
  <c r="U118" i="102"/>
  <c r="D379" i="77"/>
  <c r="D356" i="77"/>
  <c r="E356" i="77" s="1"/>
  <c r="G356" i="77" s="1"/>
  <c r="U121" i="102"/>
  <c r="D475" i="77"/>
  <c r="Z119" i="102"/>
  <c r="D416" i="77"/>
  <c r="D420" i="77"/>
  <c r="D228" i="77"/>
  <c r="Z120" i="102"/>
  <c r="D452" i="77"/>
  <c r="D448" i="77"/>
  <c r="D387" i="77"/>
  <c r="Y118" i="102"/>
  <c r="D383" i="77"/>
  <c r="F112" i="102"/>
  <c r="D172" i="77"/>
  <c r="F123" i="102"/>
  <c r="D524" i="77"/>
  <c r="E138" i="77"/>
  <c r="G138" i="77" s="1"/>
  <c r="F138" i="77"/>
  <c r="C121" i="102"/>
  <c r="D457" i="77"/>
  <c r="E523" i="77"/>
  <c r="G523" i="77" s="1"/>
  <c r="E201" i="77"/>
  <c r="G201" i="77" s="1"/>
  <c r="F203" i="77"/>
  <c r="D300" i="77"/>
  <c r="B556" i="77"/>
  <c r="D556" i="77" s="1"/>
  <c r="F556" i="77" s="1"/>
  <c r="Z122" i="102"/>
  <c r="D512" i="77"/>
  <c r="G118" i="102"/>
  <c r="D365" i="77"/>
  <c r="F175" i="77"/>
  <c r="E175" i="77"/>
  <c r="G175" i="77" s="1"/>
  <c r="F169" i="77"/>
  <c r="E169" i="77"/>
  <c r="G169" i="77" s="1"/>
  <c r="K113" i="102"/>
  <c r="D209" i="77"/>
  <c r="F328" i="77"/>
  <c r="E328" i="77"/>
  <c r="D241" i="77"/>
  <c r="K114" i="102"/>
  <c r="G116" i="102"/>
  <c r="D301" i="77"/>
  <c r="G121" i="102"/>
  <c r="D461" i="77"/>
  <c r="K119" i="102"/>
  <c r="D401" i="77"/>
  <c r="E200" i="77"/>
  <c r="F200" i="77"/>
  <c r="K115" i="102"/>
  <c r="D273" i="77"/>
  <c r="G119" i="102"/>
  <c r="D397" i="77"/>
  <c r="G117" i="102"/>
  <c r="D333" i="77"/>
  <c r="D316" i="77"/>
  <c r="B572" i="77"/>
  <c r="G122" i="102"/>
  <c r="D493" i="77"/>
  <c r="G123" i="102"/>
  <c r="D525" i="77"/>
  <c r="D269" i="77"/>
  <c r="G115" i="102"/>
  <c r="D321" i="77"/>
  <c r="B577" i="77"/>
  <c r="D577" i="77" s="1"/>
  <c r="G113" i="102"/>
  <c r="D205" i="77"/>
  <c r="G120" i="102"/>
  <c r="D429" i="77"/>
  <c r="K109" i="102"/>
  <c r="D81" i="77"/>
  <c r="G111" i="102"/>
  <c r="D141" i="77"/>
  <c r="D369" i="77"/>
  <c r="K118" i="102"/>
  <c r="D173" i="77"/>
  <c r="G112" i="102"/>
  <c r="G58" i="99" l="1"/>
  <c r="G56" i="99"/>
  <c r="G59" i="99"/>
  <c r="G53" i="99"/>
  <c r="G55" i="99"/>
  <c r="G54" i="99"/>
  <c r="G61" i="99"/>
  <c r="G51" i="99"/>
  <c r="F26" i="77"/>
  <c r="G50" i="99"/>
  <c r="E25" i="77"/>
  <c r="G25" i="77" s="1"/>
  <c r="G49" i="99"/>
  <c r="G48" i="99"/>
  <c r="D7" i="77"/>
  <c r="G47" i="99"/>
  <c r="E265" i="77"/>
  <c r="G265" i="77" s="1"/>
  <c r="E41" i="77"/>
  <c r="G41" i="77" s="1"/>
  <c r="F540" i="77"/>
  <c r="F489" i="77"/>
  <c r="F43" i="77"/>
  <c r="F501" i="77"/>
  <c r="E370" i="77"/>
  <c r="G370" i="77" s="1"/>
  <c r="E75" i="77"/>
  <c r="G75" i="77" s="1"/>
  <c r="F331" i="77"/>
  <c r="F553" i="77"/>
  <c r="D359" i="77"/>
  <c r="E360" i="77"/>
  <c r="E11" i="77"/>
  <c r="G11" i="77" s="1"/>
  <c r="E171" i="77"/>
  <c r="G171" i="77" s="1"/>
  <c r="E137" i="77"/>
  <c r="G137" i="77" s="1"/>
  <c r="F521" i="77"/>
  <c r="F555" i="77"/>
  <c r="E13" i="77"/>
  <c r="G13" i="77" s="1"/>
  <c r="F396" i="77"/>
  <c r="E371" i="77"/>
  <c r="G371" i="77" s="1"/>
  <c r="F105" i="77"/>
  <c r="E402" i="77"/>
  <c r="G402" i="77" s="1"/>
  <c r="E398" i="77"/>
  <c r="G398" i="77" s="1"/>
  <c r="F488" i="77"/>
  <c r="F233" i="77"/>
  <c r="F9" i="77"/>
  <c r="F235" i="77"/>
  <c r="E270" i="77"/>
  <c r="G270" i="77" s="1"/>
  <c r="E329" i="77"/>
  <c r="G329" i="77" s="1"/>
  <c r="E466" i="77"/>
  <c r="G466" i="77" s="1"/>
  <c r="F361" i="77"/>
  <c r="E363" i="77"/>
  <c r="G363" i="77" s="1"/>
  <c r="F481" i="77"/>
  <c r="E213" i="77"/>
  <c r="G213" i="77" s="1"/>
  <c r="F40" i="77"/>
  <c r="F503" i="77"/>
  <c r="F393" i="77"/>
  <c r="F275" i="77"/>
  <c r="E31" i="77"/>
  <c r="G31" i="77" s="1"/>
  <c r="E32" i="77"/>
  <c r="G32" i="77" s="1"/>
  <c r="E424" i="77"/>
  <c r="G424" i="77" s="1"/>
  <c r="E212" i="77"/>
  <c r="G212" i="77" s="1"/>
  <c r="F30" i="77"/>
  <c r="E136" i="77"/>
  <c r="G136" i="77" s="1"/>
  <c r="F33" i="77"/>
  <c r="F35" i="77"/>
  <c r="F34" i="77"/>
  <c r="F36" i="77"/>
  <c r="E362" i="77"/>
  <c r="G362" i="77" s="1"/>
  <c r="E467" i="77"/>
  <c r="G467" i="77" s="1"/>
  <c r="E562" i="77"/>
  <c r="G562" i="77" s="1"/>
  <c r="F211" i="77"/>
  <c r="E210" i="77"/>
  <c r="G210" i="77" s="1"/>
  <c r="E76" i="77"/>
  <c r="G76" i="77" s="1"/>
  <c r="F373" i="77"/>
  <c r="F394" i="77"/>
  <c r="F234" i="77"/>
  <c r="E395" i="77"/>
  <c r="G395" i="77" s="1"/>
  <c r="E427" i="77"/>
  <c r="G427" i="77" s="1"/>
  <c r="F181" i="77"/>
  <c r="E146" i="77"/>
  <c r="G146" i="77" s="1"/>
  <c r="E168" i="77"/>
  <c r="G168" i="77" s="1"/>
  <c r="F296" i="77"/>
  <c r="E492" i="77"/>
  <c r="G492" i="77" s="1"/>
  <c r="E242" i="77"/>
  <c r="G242" i="77" s="1"/>
  <c r="E139" i="77"/>
  <c r="G139" i="77" s="1"/>
  <c r="F264" i="77"/>
  <c r="F73" i="77"/>
  <c r="F107" i="77"/>
  <c r="E392" i="77"/>
  <c r="G392" i="77" s="1"/>
  <c r="E431" i="77"/>
  <c r="G431" i="77" s="1"/>
  <c r="E267" i="77"/>
  <c r="G267" i="77" s="1"/>
  <c r="E297" i="77"/>
  <c r="G297" i="77" s="1"/>
  <c r="E299" i="77"/>
  <c r="G299" i="77" s="1"/>
  <c r="F277" i="77"/>
  <c r="F460" i="77"/>
  <c r="E462" i="77"/>
  <c r="G462" i="77" s="1"/>
  <c r="F347" i="77"/>
  <c r="E10" i="77"/>
  <c r="G10" i="77" s="1"/>
  <c r="F565" i="77"/>
  <c r="F330" i="77"/>
  <c r="E106" i="77"/>
  <c r="G106" i="77" s="1"/>
  <c r="F499" i="77"/>
  <c r="F332" i="77"/>
  <c r="F502" i="77"/>
  <c r="E207" i="77"/>
  <c r="G207" i="77" s="1"/>
  <c r="F428" i="77"/>
  <c r="F340" i="77"/>
  <c r="E425" i="77"/>
  <c r="G425" i="77" s="1"/>
  <c r="E110" i="77"/>
  <c r="G110" i="77" s="1"/>
  <c r="F142" i="77"/>
  <c r="F494" i="77"/>
  <c r="E561" i="77"/>
  <c r="G561" i="77" s="1"/>
  <c r="F271" i="77"/>
  <c r="F558" i="77"/>
  <c r="F104" i="77"/>
  <c r="E566" i="77"/>
  <c r="G566" i="77" s="1"/>
  <c r="F111" i="77"/>
  <c r="F206" i="77"/>
  <c r="F570" i="77"/>
  <c r="F366" i="77"/>
  <c r="F495" i="77"/>
  <c r="F559" i="77"/>
  <c r="F14" i="77"/>
  <c r="F170" i="77"/>
  <c r="F156" i="77"/>
  <c r="E430" i="77"/>
  <c r="G430" i="77" s="1"/>
  <c r="F464" i="77"/>
  <c r="E557" i="77"/>
  <c r="G557" i="77" s="1"/>
  <c r="E564" i="77"/>
  <c r="G564" i="77" s="1"/>
  <c r="F491" i="77"/>
  <c r="F342" i="77"/>
  <c r="F74" i="77"/>
  <c r="F304" i="77"/>
  <c r="E563" i="77"/>
  <c r="G563" i="77" s="1"/>
  <c r="E522" i="77"/>
  <c r="G522" i="77" s="1"/>
  <c r="F10" i="77"/>
  <c r="E552" i="77"/>
  <c r="G552" i="77" s="1"/>
  <c r="E44" i="77"/>
  <c r="G44" i="77" s="1"/>
  <c r="F544" i="77"/>
  <c r="F311" i="77"/>
  <c r="F508" i="77"/>
  <c r="E341" i="77"/>
  <c r="G341" i="77" s="1"/>
  <c r="F463" i="77"/>
  <c r="E59" i="77"/>
  <c r="G59" i="77" s="1"/>
  <c r="E567" i="77"/>
  <c r="G567" i="77" s="1"/>
  <c r="F376" i="77"/>
  <c r="F27" i="76"/>
  <c r="L27" i="76" s="1"/>
  <c r="F150" i="77"/>
  <c r="F516" i="77"/>
  <c r="F348" i="77"/>
  <c r="F490" i="77"/>
  <c r="E435" i="77"/>
  <c r="G435" i="77" s="1"/>
  <c r="E574" i="77"/>
  <c r="G574" i="77" s="1"/>
  <c r="F537" i="77"/>
  <c r="E506" i="77"/>
  <c r="G506" i="77" s="1"/>
  <c r="F117" i="77"/>
  <c r="F112" i="77"/>
  <c r="F283" i="77"/>
  <c r="F268" i="77"/>
  <c r="E272" i="77"/>
  <c r="G272" i="77" s="1"/>
  <c r="F581" i="77"/>
  <c r="E459" i="77"/>
  <c r="G459" i="77" s="1"/>
  <c r="E444" i="77"/>
  <c r="G444" i="77" s="1"/>
  <c r="F179" i="77"/>
  <c r="E334" i="77"/>
  <c r="G334" i="77" s="1"/>
  <c r="F434" i="77"/>
  <c r="F436" i="77"/>
  <c r="F310" i="77"/>
  <c r="E335" i="77"/>
  <c r="G335" i="77" s="1"/>
  <c r="F578" i="77"/>
  <c r="F579" i="77"/>
  <c r="F426" i="77"/>
  <c r="F115" i="77"/>
  <c r="F337" i="77"/>
  <c r="F456" i="77"/>
  <c r="F31" i="77"/>
  <c r="F246" i="77"/>
  <c r="E547" i="77"/>
  <c r="G547" i="77" s="1"/>
  <c r="E377" i="77"/>
  <c r="G377" i="77" s="1"/>
  <c r="F178" i="77"/>
  <c r="F403" i="77"/>
  <c r="E482" i="77"/>
  <c r="G482" i="77" s="1"/>
  <c r="F472" i="77"/>
  <c r="F237" i="77"/>
  <c r="E580" i="77"/>
  <c r="G580" i="77" s="1"/>
  <c r="E469" i="77"/>
  <c r="G469" i="77" s="1"/>
  <c r="E528" i="77"/>
  <c r="G528" i="77" s="1"/>
  <c r="E432" i="77"/>
  <c r="G432" i="77" s="1"/>
  <c r="E338" i="77"/>
  <c r="G338" i="77" s="1"/>
  <c r="F147" i="77"/>
  <c r="F120" i="77"/>
  <c r="E576" i="77"/>
  <c r="G576" i="77" s="1"/>
  <c r="F404" i="77"/>
  <c r="F438" i="77"/>
  <c r="E339" i="77"/>
  <c r="G339" i="77" s="1"/>
  <c r="E380" i="77"/>
  <c r="G380" i="77" s="1"/>
  <c r="F400" i="77"/>
  <c r="F497" i="77"/>
  <c r="E20" i="77"/>
  <c r="G20" i="77" s="1"/>
  <c r="E309" i="77"/>
  <c r="G309" i="77" s="1"/>
  <c r="F130" i="77"/>
  <c r="E496" i="77"/>
  <c r="G496" i="77" s="1"/>
  <c r="F19" i="77"/>
  <c r="F113" i="77"/>
  <c r="F498" i="77"/>
  <c r="F360" i="77"/>
  <c r="F447" i="77"/>
  <c r="F511" i="77"/>
  <c r="F149" i="77"/>
  <c r="E18" i="77"/>
  <c r="G18" i="77" s="1"/>
  <c r="E123" i="77"/>
  <c r="G123" i="77" s="1"/>
  <c r="F568" i="77"/>
  <c r="F15" i="77"/>
  <c r="F118" i="77"/>
  <c r="E440" i="77"/>
  <c r="G440" i="77" s="1"/>
  <c r="E240" i="77"/>
  <c r="G240" i="77" s="1"/>
  <c r="F433" i="77"/>
  <c r="F575" i="77"/>
  <c r="F500" i="77"/>
  <c r="F405" i="77"/>
  <c r="E307" i="77"/>
  <c r="G307" i="77" s="1"/>
  <c r="E446" i="77"/>
  <c r="G446" i="77" s="1"/>
  <c r="F470" i="77"/>
  <c r="F128" i="77"/>
  <c r="F266" i="77"/>
  <c r="E449" i="77"/>
  <c r="G449" i="77" s="1"/>
  <c r="F520" i="77"/>
  <c r="E520" i="77"/>
  <c r="G520" i="77" s="1"/>
  <c r="F437" i="77"/>
  <c r="E437" i="77"/>
  <c r="G437" i="77" s="1"/>
  <c r="E114" i="77"/>
  <c r="G114" i="77" s="1"/>
  <c r="F372" i="77"/>
  <c r="F129" i="77"/>
  <c r="F274" i="77"/>
  <c r="F374" i="77"/>
  <c r="E504" i="77"/>
  <c r="G504" i="77" s="1"/>
  <c r="F344" i="77"/>
  <c r="F202" i="77"/>
  <c r="F441" i="77"/>
  <c r="F477" i="77"/>
  <c r="F122" i="77"/>
  <c r="F412" i="77"/>
  <c r="E517" i="77"/>
  <c r="G517" i="77" s="1"/>
  <c r="E445" i="77"/>
  <c r="G445" i="77" s="1"/>
  <c r="F98" i="77"/>
  <c r="F21" i="77"/>
  <c r="E317" i="77"/>
  <c r="G317" i="77" s="1"/>
  <c r="E476" i="77"/>
  <c r="G476" i="77" s="1"/>
  <c r="E133" i="77"/>
  <c r="G133" i="77" s="1"/>
  <c r="E126" i="77"/>
  <c r="G126" i="77" s="1"/>
  <c r="F569" i="77"/>
  <c r="F22" i="77"/>
  <c r="E22" i="77"/>
  <c r="G22" i="77" s="1"/>
  <c r="E485" i="77"/>
  <c r="G485" i="77" s="1"/>
  <c r="E34" i="77"/>
  <c r="G34" i="77" s="1"/>
  <c r="F535" i="77"/>
  <c r="F37" i="77"/>
  <c r="F480" i="77"/>
  <c r="E302" i="77"/>
  <c r="G302" i="77" s="1"/>
  <c r="E124" i="77"/>
  <c r="G124" i="77" s="1"/>
  <c r="E418" i="77"/>
  <c r="G418" i="77" s="1"/>
  <c r="F505" i="77"/>
  <c r="E410" i="77"/>
  <c r="G410" i="77" s="1"/>
  <c r="F453" i="77"/>
  <c r="F318" i="77"/>
  <c r="F236" i="77"/>
  <c r="E514" i="77"/>
  <c r="G514" i="77" s="1"/>
  <c r="E513" i="77"/>
  <c r="G513" i="77" s="1"/>
  <c r="E465" i="77"/>
  <c r="G465" i="77" s="1"/>
  <c r="E35" i="77"/>
  <c r="G35" i="77" s="1"/>
  <c r="E474" i="77"/>
  <c r="G474" i="77" s="1"/>
  <c r="E127" i="77"/>
  <c r="G127" i="77" s="1"/>
  <c r="E131" i="77"/>
  <c r="G131" i="77" s="1"/>
  <c r="F132" i="77"/>
  <c r="F119" i="77"/>
  <c r="E57" i="77"/>
  <c r="G57" i="77" s="1"/>
  <c r="F515" i="77"/>
  <c r="F483" i="77"/>
  <c r="F442" i="77"/>
  <c r="E478" i="77"/>
  <c r="G478" i="77" s="1"/>
  <c r="F155" i="77"/>
  <c r="E163" i="77"/>
  <c r="G163" i="77" s="1"/>
  <c r="F87" i="77"/>
  <c r="F325" i="77"/>
  <c r="E354" i="77"/>
  <c r="G354" i="77" s="1"/>
  <c r="F451" i="77"/>
  <c r="E484" i="77"/>
  <c r="G484" i="77" s="1"/>
  <c r="F121" i="77"/>
  <c r="E121" i="77"/>
  <c r="G121" i="77" s="1"/>
  <c r="F313" i="77"/>
  <c r="F510" i="77"/>
  <c r="E479" i="77"/>
  <c r="G479" i="77" s="1"/>
  <c r="F479" i="77"/>
  <c r="F42" i="77"/>
  <c r="F458" i="77"/>
  <c r="E33" i="77"/>
  <c r="G33" i="77" s="1"/>
  <c r="E421" i="77"/>
  <c r="G421" i="77" s="1"/>
  <c r="F248" i="77"/>
  <c r="F13" i="77"/>
  <c r="E165" i="77"/>
  <c r="G165" i="77" s="1"/>
  <c r="E217" i="77"/>
  <c r="G217" i="77" s="1"/>
  <c r="E26" i="77"/>
  <c r="G26" i="77" s="1"/>
  <c r="F177" i="77"/>
  <c r="F218" i="77"/>
  <c r="F288" i="77"/>
  <c r="E322" i="77"/>
  <c r="G322" i="77" s="1"/>
  <c r="F259" i="77"/>
  <c r="F314" i="77"/>
  <c r="F381" i="77"/>
  <c r="F189" i="77"/>
  <c r="E411" i="77"/>
  <c r="G411" i="77" s="1"/>
  <c r="E90" i="77"/>
  <c r="G90" i="77" s="1"/>
  <c r="F284" i="77"/>
  <c r="E417" i="77"/>
  <c r="G417" i="77" s="1"/>
  <c r="E154" i="77"/>
  <c r="G154" i="77" s="1"/>
  <c r="F378" i="77"/>
  <c r="F223" i="77"/>
  <c r="E158" i="77"/>
  <c r="G158" i="77" s="1"/>
  <c r="F282" i="77"/>
  <c r="F539" i="77"/>
  <c r="E56" i="77"/>
  <c r="G56" i="77" s="1"/>
  <c r="F252" i="77"/>
  <c r="F249" i="77"/>
  <c r="E162" i="77"/>
  <c r="G162" i="77" s="1"/>
  <c r="E258" i="77"/>
  <c r="G258" i="77" s="1"/>
  <c r="F415" i="77"/>
  <c r="F287" i="77"/>
  <c r="E260" i="77"/>
  <c r="G260" i="77" s="1"/>
  <c r="E215" i="77"/>
  <c r="G215" i="77" s="1"/>
  <c r="F529" i="77"/>
  <c r="E364" i="77"/>
  <c r="G364" i="77" s="1"/>
  <c r="F419" i="77"/>
  <c r="E413" i="77"/>
  <c r="G413" i="77" s="1"/>
  <c r="F219" i="77"/>
  <c r="E227" i="77"/>
  <c r="G227" i="77" s="1"/>
  <c r="F323" i="77"/>
  <c r="F190" i="77"/>
  <c r="F94" i="77"/>
  <c r="E407" i="77"/>
  <c r="G407" i="77" s="1"/>
  <c r="F25" i="77"/>
  <c r="E36" i="77"/>
  <c r="G36" i="77" s="1"/>
  <c r="E357" i="77"/>
  <c r="G357" i="77" s="1"/>
  <c r="F538" i="77"/>
  <c r="E375" i="77"/>
  <c r="G375" i="77" s="1"/>
  <c r="F89" i="77"/>
  <c r="F385" i="77"/>
  <c r="E196" i="77"/>
  <c r="G196" i="77" s="1"/>
  <c r="E292" i="77"/>
  <c r="G292" i="77" s="1"/>
  <c r="E346" i="77"/>
  <c r="G346" i="77" s="1"/>
  <c r="E195" i="77"/>
  <c r="G195" i="77" s="1"/>
  <c r="F320" i="77"/>
  <c r="E69" i="77"/>
  <c r="G69" i="77" s="1"/>
  <c r="E186" i="77"/>
  <c r="G186" i="77" s="1"/>
  <c r="E254" i="77"/>
  <c r="G254" i="77" s="1"/>
  <c r="E542" i="77"/>
  <c r="G542" i="77" s="1"/>
  <c r="E30" i="77"/>
  <c r="G30" i="77" s="1"/>
  <c r="F305" i="77"/>
  <c r="F244" i="77"/>
  <c r="F55" i="77"/>
  <c r="E183" i="77"/>
  <c r="G183" i="77" s="1"/>
  <c r="F343" i="77"/>
  <c r="E343" i="77"/>
  <c r="G343" i="77" s="1"/>
  <c r="E473" i="77"/>
  <c r="G473" i="77" s="1"/>
  <c r="F473" i="77"/>
  <c r="E151" i="77"/>
  <c r="G151" i="77" s="1"/>
  <c r="F151" i="77"/>
  <c r="F159" i="77"/>
  <c r="F222" i="77"/>
  <c r="E222" i="77"/>
  <c r="G222" i="77" s="1"/>
  <c r="F281" i="77"/>
  <c r="E281" i="77"/>
  <c r="G281" i="77" s="1"/>
  <c r="F312" i="77"/>
  <c r="E312" i="77"/>
  <c r="G312" i="77" s="1"/>
  <c r="E250" i="77"/>
  <c r="G250" i="77" s="1"/>
  <c r="F250" i="77"/>
  <c r="F409" i="77"/>
  <c r="E409" i="77"/>
  <c r="G409" i="77" s="1"/>
  <c r="E185" i="77"/>
  <c r="G185" i="77" s="1"/>
  <c r="F185" i="77"/>
  <c r="F291" i="77"/>
  <c r="F220" i="77"/>
  <c r="F148" i="77"/>
  <c r="F324" i="77"/>
  <c r="E286" i="77"/>
  <c r="G286" i="77" s="1"/>
  <c r="F286" i="77"/>
  <c r="E345" i="77"/>
  <c r="G345" i="77" s="1"/>
  <c r="F345" i="77"/>
  <c r="F247" i="77"/>
  <c r="E247" i="77"/>
  <c r="G247" i="77" s="1"/>
  <c r="E414" i="77"/>
  <c r="G414" i="77" s="1"/>
  <c r="F414" i="77"/>
  <c r="F184" i="77"/>
  <c r="E184" i="77"/>
  <c r="G184" i="77" s="1"/>
  <c r="E389" i="77"/>
  <c r="G389" i="77" s="1"/>
  <c r="F399" i="77"/>
  <c r="F116" i="77"/>
  <c r="F153" i="77"/>
  <c r="F62" i="77"/>
  <c r="E62" i="77"/>
  <c r="G62" i="77" s="1"/>
  <c r="F382" i="77"/>
  <c r="E382" i="77"/>
  <c r="G382" i="77" s="1"/>
  <c r="F350" i="77"/>
  <c r="E350" i="77"/>
  <c r="G350" i="77" s="1"/>
  <c r="F225" i="77"/>
  <c r="F386" i="77"/>
  <c r="E468" i="77"/>
  <c r="G468" i="77" s="1"/>
  <c r="F229" i="77"/>
  <c r="E384" i="77"/>
  <c r="G384" i="77" s="1"/>
  <c r="F32" i="77"/>
  <c r="E65" i="77"/>
  <c r="G65" i="77" s="1"/>
  <c r="E353" i="77"/>
  <c r="G353" i="77" s="1"/>
  <c r="F289" i="77"/>
  <c r="E289" i="77"/>
  <c r="G289" i="77" s="1"/>
  <c r="E290" i="77"/>
  <c r="G290" i="77" s="1"/>
  <c r="F226" i="77"/>
  <c r="E12" i="77"/>
  <c r="G12" i="77" s="1"/>
  <c r="F293" i="77"/>
  <c r="F91" i="77"/>
  <c r="E351" i="77"/>
  <c r="G351" i="77" s="1"/>
  <c r="F180" i="77"/>
  <c r="E180" i="77"/>
  <c r="G180" i="77" s="1"/>
  <c r="E145" i="77"/>
  <c r="G145" i="77" s="1"/>
  <c r="E355" i="77"/>
  <c r="G355" i="77" s="1"/>
  <c r="E140" i="77"/>
  <c r="G140" i="77" s="1"/>
  <c r="F308" i="77"/>
  <c r="E191" i="77"/>
  <c r="G191" i="77" s="1"/>
  <c r="F191" i="77"/>
  <c r="E276" i="77"/>
  <c r="G276" i="77" s="1"/>
  <c r="F276" i="77"/>
  <c r="F47" i="77"/>
  <c r="F303" i="77"/>
  <c r="F298" i="77"/>
  <c r="E298" i="77"/>
  <c r="G298" i="77" s="1"/>
  <c r="E239" i="77"/>
  <c r="G239" i="77" s="1"/>
  <c r="F239" i="77"/>
  <c r="E194" i="77"/>
  <c r="G194" i="77" s="1"/>
  <c r="F194" i="77"/>
  <c r="F193" i="77"/>
  <c r="E193" i="77"/>
  <c r="G193" i="77" s="1"/>
  <c r="F554" i="77"/>
  <c r="E554" i="77"/>
  <c r="G554" i="77" s="1"/>
  <c r="E245" i="77"/>
  <c r="G245" i="77" s="1"/>
  <c r="F245" i="77"/>
  <c r="F238" i="77"/>
  <c r="E238" i="77"/>
  <c r="G238" i="77" s="1"/>
  <c r="E192" i="77"/>
  <c r="G192" i="77" s="1"/>
  <c r="F192" i="77"/>
  <c r="E257" i="77"/>
  <c r="G257" i="77" s="1"/>
  <c r="F257" i="77"/>
  <c r="F306" i="77"/>
  <c r="E319" i="77"/>
  <c r="G319" i="77" s="1"/>
  <c r="E197" i="77"/>
  <c r="G197" i="77" s="1"/>
  <c r="F197" i="77"/>
  <c r="F261" i="77"/>
  <c r="E261" i="77"/>
  <c r="G261" i="77" s="1"/>
  <c r="F368" i="77"/>
  <c r="E368" i="77"/>
  <c r="G368" i="77" s="1"/>
  <c r="E174" i="77"/>
  <c r="G174" i="77" s="1"/>
  <c r="F174" i="77"/>
  <c r="E255" i="77"/>
  <c r="G255" i="77" s="1"/>
  <c r="F255" i="77"/>
  <c r="F256" i="77"/>
  <c r="E256" i="77"/>
  <c r="G256" i="77" s="1"/>
  <c r="E204" i="77"/>
  <c r="G204" i="77" s="1"/>
  <c r="F60" i="77"/>
  <c r="F80" i="77"/>
  <c r="F152" i="77"/>
  <c r="E77" i="77"/>
  <c r="G77" i="77" s="1"/>
  <c r="E109" i="77"/>
  <c r="G109" i="77" s="1"/>
  <c r="E92" i="77"/>
  <c r="G92" i="77" s="1"/>
  <c r="F50" i="77"/>
  <c r="F67" i="77"/>
  <c r="D103" i="77"/>
  <c r="E143" i="77"/>
  <c r="G143" i="77" s="1"/>
  <c r="F143" i="77"/>
  <c r="F100" i="77"/>
  <c r="F161" i="77"/>
  <c r="E161" i="77"/>
  <c r="G161" i="77" s="1"/>
  <c r="F52" i="77"/>
  <c r="F125" i="77"/>
  <c r="E108" i="77"/>
  <c r="G108" i="77" s="1"/>
  <c r="F108" i="77"/>
  <c r="E66" i="77"/>
  <c r="G66" i="77" s="1"/>
  <c r="E63" i="77"/>
  <c r="G63" i="77" s="1"/>
  <c r="F97" i="77"/>
  <c r="E97" i="77"/>
  <c r="G97" i="77" s="1"/>
  <c r="F95" i="77"/>
  <c r="E95" i="77"/>
  <c r="G95" i="77" s="1"/>
  <c r="E79" i="77"/>
  <c r="G79" i="77" s="1"/>
  <c r="F79" i="77"/>
  <c r="E45" i="77"/>
  <c r="G45" i="77" s="1"/>
  <c r="E53" i="77"/>
  <c r="G53" i="77" s="1"/>
  <c r="F49" i="77"/>
  <c r="E58" i="77"/>
  <c r="G58" i="77" s="1"/>
  <c r="F46" i="77"/>
  <c r="F51" i="77"/>
  <c r="E17" i="77"/>
  <c r="G17" i="77" s="1"/>
  <c r="F471" i="77"/>
  <c r="E471" i="77"/>
  <c r="G471" i="77" s="1"/>
  <c r="F221" i="77"/>
  <c r="F23" i="77"/>
  <c r="E23" i="77"/>
  <c r="E439" i="77"/>
  <c r="G439" i="77" s="1"/>
  <c r="F439" i="77"/>
  <c r="F279" i="77"/>
  <c r="E279" i="77"/>
  <c r="G279" i="77" s="1"/>
  <c r="F573" i="77"/>
  <c r="E541" i="77"/>
  <c r="G541" i="77" s="1"/>
  <c r="F214" i="77"/>
  <c r="E214" i="77"/>
  <c r="G214" i="77" s="1"/>
  <c r="E534" i="77"/>
  <c r="G534" i="77" s="1"/>
  <c r="F534" i="77"/>
  <c r="F406" i="77"/>
  <c r="E406" i="77"/>
  <c r="G406" i="77" s="1"/>
  <c r="E278" i="77"/>
  <c r="G278" i="77" s="1"/>
  <c r="F278" i="77"/>
  <c r="E548" i="77"/>
  <c r="G548" i="77" s="1"/>
  <c r="E86" i="77"/>
  <c r="G86" i="77" s="1"/>
  <c r="F86" i="77"/>
  <c r="F182" i="77"/>
  <c r="E182" i="77"/>
  <c r="G182" i="77" s="1"/>
  <c r="E54" i="77"/>
  <c r="G54" i="77" s="1"/>
  <c r="F54" i="77"/>
  <c r="E187" i="77"/>
  <c r="G187" i="77" s="1"/>
  <c r="E285" i="77"/>
  <c r="G285" i="77" s="1"/>
  <c r="E336" i="77"/>
  <c r="G336" i="77" s="1"/>
  <c r="F336" i="77"/>
  <c r="E543" i="77"/>
  <c r="G543" i="77" s="1"/>
  <c r="F543" i="77"/>
  <c r="E188" i="77"/>
  <c r="G188" i="77" s="1"/>
  <c r="F527" i="77"/>
  <c r="E527" i="77"/>
  <c r="G527" i="77" s="1"/>
  <c r="E545" i="77"/>
  <c r="G545" i="77" s="1"/>
  <c r="F545" i="77"/>
  <c r="F546" i="77"/>
  <c r="F13" i="76"/>
  <c r="H12" i="99" s="1"/>
  <c r="J12" i="99" s="1"/>
  <c r="F61" i="77"/>
  <c r="E408" i="77"/>
  <c r="G408" i="77" s="1"/>
  <c r="F408" i="77"/>
  <c r="E24" i="77"/>
  <c r="G24" i="77" s="1"/>
  <c r="F24" i="77"/>
  <c r="E216" i="77"/>
  <c r="G216" i="77" s="1"/>
  <c r="F216" i="77"/>
  <c r="E280" i="77"/>
  <c r="G280" i="77" s="1"/>
  <c r="F280" i="77"/>
  <c r="E536" i="77"/>
  <c r="G536" i="77" s="1"/>
  <c r="F536" i="77"/>
  <c r="E88" i="77"/>
  <c r="G88" i="77" s="1"/>
  <c r="F88" i="77"/>
  <c r="F11" i="76"/>
  <c r="J11" i="76" s="1"/>
  <c r="E349" i="77"/>
  <c r="G349" i="77" s="1"/>
  <c r="E176" i="77"/>
  <c r="G176" i="77" s="1"/>
  <c r="F176" i="77"/>
  <c r="F560" i="77"/>
  <c r="E560" i="77"/>
  <c r="G560" i="77" s="1"/>
  <c r="F144" i="77"/>
  <c r="E144" i="77"/>
  <c r="G144" i="77" s="1"/>
  <c r="E208" i="77"/>
  <c r="G208" i="77" s="1"/>
  <c r="F208" i="77"/>
  <c r="E48" i="77"/>
  <c r="G48" i="77" s="1"/>
  <c r="F48" i="77"/>
  <c r="F16" i="77"/>
  <c r="E16" i="77"/>
  <c r="G16" i="77" s="1"/>
  <c r="F10" i="76"/>
  <c r="H10" i="76" s="1"/>
  <c r="F19" i="76"/>
  <c r="F157" i="77"/>
  <c r="E157" i="77"/>
  <c r="G157" i="77" s="1"/>
  <c r="F251" i="77"/>
  <c r="E251" i="77"/>
  <c r="G251" i="77" s="1"/>
  <c r="E571" i="77"/>
  <c r="G571" i="77" s="1"/>
  <c r="F571" i="77"/>
  <c r="E28" i="77"/>
  <c r="G28" i="77" s="1"/>
  <c r="F28" i="77"/>
  <c r="F27" i="77"/>
  <c r="E27" i="77"/>
  <c r="G27" i="77" s="1"/>
  <c r="E315" i="77"/>
  <c r="G315" i="77" s="1"/>
  <c r="F315" i="77"/>
  <c r="D39" i="77"/>
  <c r="F83" i="77"/>
  <c r="E83" i="77"/>
  <c r="G83" i="77" s="1"/>
  <c r="F549" i="77"/>
  <c r="E549" i="77"/>
  <c r="G549" i="77" s="1"/>
  <c r="F99" i="77"/>
  <c r="E99" i="77"/>
  <c r="G99" i="77" s="1"/>
  <c r="F101" i="77"/>
  <c r="E101" i="77"/>
  <c r="G101" i="77" s="1"/>
  <c r="F530" i="77"/>
  <c r="E530" i="77"/>
  <c r="G530" i="77" s="1"/>
  <c r="F20" i="76"/>
  <c r="H20" i="76" s="1"/>
  <c r="F78" i="77"/>
  <c r="E78" i="77"/>
  <c r="G78" i="77" s="1"/>
  <c r="E533" i="77"/>
  <c r="G533" i="77" s="1"/>
  <c r="F533" i="77"/>
  <c r="F531" i="77"/>
  <c r="E531" i="77"/>
  <c r="G531" i="77" s="1"/>
  <c r="F23" i="76"/>
  <c r="M23" i="76" s="1"/>
  <c r="F85" i="77"/>
  <c r="E85" i="77"/>
  <c r="G85" i="77" s="1"/>
  <c r="F84" i="77"/>
  <c r="E84" i="77"/>
  <c r="G84" i="77" s="1"/>
  <c r="E526" i="77"/>
  <c r="G526" i="77" s="1"/>
  <c r="F526" i="77"/>
  <c r="F82" i="77"/>
  <c r="E82" i="77"/>
  <c r="G82" i="77" s="1"/>
  <c r="E532" i="77"/>
  <c r="G532" i="77" s="1"/>
  <c r="F532" i="77"/>
  <c r="F356" i="77"/>
  <c r="F14" i="76"/>
  <c r="L14" i="76" s="1"/>
  <c r="E443" i="77"/>
  <c r="G443" i="77" s="1"/>
  <c r="F17" i="76"/>
  <c r="H17" i="76" s="1"/>
  <c r="F387" i="77"/>
  <c r="E387" i="77"/>
  <c r="G387" i="77" s="1"/>
  <c r="E93" i="77"/>
  <c r="G93" i="77" s="1"/>
  <c r="F93" i="77"/>
  <c r="F475" i="77"/>
  <c r="E475" i="77"/>
  <c r="G475" i="77" s="1"/>
  <c r="E224" i="77"/>
  <c r="G224" i="77" s="1"/>
  <c r="F224" i="77"/>
  <c r="F448" i="77"/>
  <c r="E448" i="77"/>
  <c r="G448" i="77" s="1"/>
  <c r="D327" i="77"/>
  <c r="F160" i="77"/>
  <c r="E160" i="77"/>
  <c r="G160" i="77" s="1"/>
  <c r="F96" i="77"/>
  <c r="E96" i="77"/>
  <c r="G96" i="77" s="1"/>
  <c r="E164" i="77"/>
  <c r="G164" i="77" s="1"/>
  <c r="F164" i="77"/>
  <c r="E228" i="77"/>
  <c r="G228" i="77" s="1"/>
  <c r="F228" i="77"/>
  <c r="E29" i="77"/>
  <c r="G29" i="77" s="1"/>
  <c r="F29" i="77"/>
  <c r="E452" i="77"/>
  <c r="G452" i="77" s="1"/>
  <c r="F452" i="77"/>
  <c r="F352" i="77"/>
  <c r="E352" i="77"/>
  <c r="G352" i="77" s="1"/>
  <c r="F12" i="76"/>
  <c r="M12" i="76" s="1"/>
  <c r="F507" i="77"/>
  <c r="E68" i="77"/>
  <c r="G68" i="77" s="1"/>
  <c r="F68" i="77"/>
  <c r="F388" i="77"/>
  <c r="E388" i="77"/>
  <c r="G388" i="77" s="1"/>
  <c r="E509" i="77"/>
  <c r="G509" i="77" s="1"/>
  <c r="F383" i="77"/>
  <c r="E383" i="77"/>
  <c r="G383" i="77" s="1"/>
  <c r="E420" i="77"/>
  <c r="G420" i="77" s="1"/>
  <c r="F420" i="77"/>
  <c r="E379" i="77"/>
  <c r="G379" i="77" s="1"/>
  <c r="F379" i="77"/>
  <c r="E64" i="77"/>
  <c r="G64" i="77" s="1"/>
  <c r="F64" i="77"/>
  <c r="F253" i="77"/>
  <c r="E253" i="77"/>
  <c r="G253" i="77" s="1"/>
  <c r="F416" i="77"/>
  <c r="E416" i="77"/>
  <c r="G416" i="77" s="1"/>
  <c r="F26" i="76"/>
  <c r="J26" i="76" s="1"/>
  <c r="F15" i="76"/>
  <c r="M15" i="76" s="1"/>
  <c r="F524" i="77"/>
  <c r="E524" i="77"/>
  <c r="G524" i="77" s="1"/>
  <c r="F172" i="77"/>
  <c r="E172" i="77"/>
  <c r="G172" i="77" s="1"/>
  <c r="F24" i="76"/>
  <c r="M24" i="76" s="1"/>
  <c r="F457" i="77"/>
  <c r="E457" i="77"/>
  <c r="G457" i="77" s="1"/>
  <c r="D199" i="77"/>
  <c r="F25" i="76"/>
  <c r="H25" i="76" s="1"/>
  <c r="F18" i="76"/>
  <c r="H17" i="99" s="1"/>
  <c r="J17" i="99" s="1"/>
  <c r="F21" i="76"/>
  <c r="L21" i="76" s="1"/>
  <c r="F16" i="76"/>
  <c r="H15" i="99" s="1"/>
  <c r="J15" i="99" s="1"/>
  <c r="E556" i="77"/>
  <c r="G556" i="77" s="1"/>
  <c r="F365" i="77"/>
  <c r="E365" i="77"/>
  <c r="G365" i="77" s="1"/>
  <c r="E512" i="77"/>
  <c r="G512" i="77" s="1"/>
  <c r="F512" i="77"/>
  <c r="F300" i="77"/>
  <c r="E300" i="77"/>
  <c r="G300" i="77" s="1"/>
  <c r="D71" i="77"/>
  <c r="F273" i="77"/>
  <c r="E273" i="77"/>
  <c r="G273" i="77" s="1"/>
  <c r="E369" i="77"/>
  <c r="F369" i="77"/>
  <c r="E81" i="77"/>
  <c r="G81" i="77" s="1"/>
  <c r="F81" i="77"/>
  <c r="E321" i="77"/>
  <c r="G321" i="77" s="1"/>
  <c r="F321" i="77"/>
  <c r="F316" i="77"/>
  <c r="E316" i="77"/>
  <c r="G316" i="77" s="1"/>
  <c r="E525" i="77"/>
  <c r="F525" i="77"/>
  <c r="D519" i="77"/>
  <c r="F429" i="77"/>
  <c r="E429" i="77"/>
  <c r="D423" i="77"/>
  <c r="F269" i="77"/>
  <c r="E269" i="77"/>
  <c r="D263" i="77"/>
  <c r="G200" i="77"/>
  <c r="D572" i="77"/>
  <c r="G44" i="99" s="1"/>
  <c r="E461" i="77"/>
  <c r="F461" i="77"/>
  <c r="D455" i="77"/>
  <c r="E241" i="77"/>
  <c r="F241" i="77"/>
  <c r="F493" i="77"/>
  <c r="E493" i="77"/>
  <c r="D487" i="77"/>
  <c r="E173" i="77"/>
  <c r="F173" i="77"/>
  <c r="D167" i="77"/>
  <c r="E141" i="77"/>
  <c r="F141" i="77"/>
  <c r="D135" i="77"/>
  <c r="F301" i="77"/>
  <c r="E301" i="77"/>
  <c r="D295" i="77"/>
  <c r="G328" i="77"/>
  <c r="F577" i="77"/>
  <c r="E577" i="77"/>
  <c r="G577" i="77" s="1"/>
  <c r="F401" i="77"/>
  <c r="E401" i="77"/>
  <c r="G401" i="77" s="1"/>
  <c r="D231" i="77"/>
  <c r="E333" i="77"/>
  <c r="G333" i="77" s="1"/>
  <c r="F333" i="77"/>
  <c r="E397" i="77"/>
  <c r="F397" i="77"/>
  <c r="D391" i="77"/>
  <c r="E209" i="77"/>
  <c r="G209" i="77" s="1"/>
  <c r="F209" i="77"/>
  <c r="F205" i="77"/>
  <c r="E205" i="77"/>
  <c r="G205" i="77" s="1"/>
  <c r="G43" i="77"/>
  <c r="F22" i="76"/>
  <c r="G52" i="99" l="1"/>
  <c r="H52" i="99" s="1"/>
  <c r="F7" i="77"/>
  <c r="G23" i="77"/>
  <c r="E7" i="77"/>
  <c r="G360" i="77"/>
  <c r="E359" i="77"/>
  <c r="G32" i="99"/>
  <c r="H32" i="99" s="1"/>
  <c r="H57" i="99"/>
  <c r="H48" i="99"/>
  <c r="H49" i="99"/>
  <c r="H50" i="99"/>
  <c r="H51" i="99"/>
  <c r="H59" i="99"/>
  <c r="H61" i="99"/>
  <c r="H58" i="99"/>
  <c r="H47" i="99"/>
  <c r="G40" i="99"/>
  <c r="H40" i="99" s="1"/>
  <c r="H55" i="99"/>
  <c r="H56" i="99"/>
  <c r="H53" i="99"/>
  <c r="G34" i="99"/>
  <c r="J34" i="99" s="1"/>
  <c r="H54" i="99"/>
  <c r="G35" i="99"/>
  <c r="H35" i="99" s="1"/>
  <c r="H60" i="99"/>
  <c r="H18" i="99"/>
  <c r="J18" i="99" s="1"/>
  <c r="M27" i="76"/>
  <c r="H26" i="99"/>
  <c r="J26" i="99" s="1"/>
  <c r="H27" i="76"/>
  <c r="K27" i="76"/>
  <c r="J27" i="76"/>
  <c r="G46" i="99"/>
  <c r="J46" i="99" s="1"/>
  <c r="G41" i="99"/>
  <c r="H41" i="99" s="1"/>
  <c r="F103" i="77"/>
  <c r="E103" i="77"/>
  <c r="G103" i="77"/>
  <c r="H13" i="76"/>
  <c r="M11" i="76"/>
  <c r="K10" i="76"/>
  <c r="H11" i="76"/>
  <c r="H10" i="99"/>
  <c r="J10" i="99" s="1"/>
  <c r="K13" i="76"/>
  <c r="K11" i="76"/>
  <c r="M13" i="76"/>
  <c r="J13" i="76"/>
  <c r="L13" i="76"/>
  <c r="H19" i="76"/>
  <c r="M10" i="76"/>
  <c r="L11" i="76"/>
  <c r="H11" i="99"/>
  <c r="J11" i="99" s="1"/>
  <c r="L19" i="76"/>
  <c r="L10" i="76"/>
  <c r="J19" i="76"/>
  <c r="J10" i="76"/>
  <c r="H9" i="99"/>
  <c r="J9" i="99" s="1"/>
  <c r="K19" i="76"/>
  <c r="M19" i="76"/>
  <c r="F231" i="77"/>
  <c r="H13" i="99"/>
  <c r="J13" i="99" s="1"/>
  <c r="H23" i="76"/>
  <c r="H14" i="76"/>
  <c r="G7" i="77"/>
  <c r="J20" i="76"/>
  <c r="K20" i="76"/>
  <c r="L20" i="76"/>
  <c r="M20" i="76"/>
  <c r="H19" i="99"/>
  <c r="J19" i="99" s="1"/>
  <c r="F423" i="77"/>
  <c r="F135" i="77"/>
  <c r="J23" i="76"/>
  <c r="M14" i="76"/>
  <c r="L23" i="76"/>
  <c r="F519" i="77"/>
  <c r="J14" i="76"/>
  <c r="K23" i="76"/>
  <c r="L17" i="76"/>
  <c r="J17" i="76"/>
  <c r="H22" i="99"/>
  <c r="J22" i="99" s="1"/>
  <c r="K14" i="76"/>
  <c r="H23" i="99"/>
  <c r="J23" i="99" s="1"/>
  <c r="J12" i="76"/>
  <c r="L12" i="76"/>
  <c r="H16" i="99"/>
  <c r="J16" i="99" s="1"/>
  <c r="H12" i="76"/>
  <c r="K17" i="76"/>
  <c r="M17" i="76"/>
  <c r="F39" i="77"/>
  <c r="G39" i="77"/>
  <c r="H14" i="99"/>
  <c r="J14" i="99" s="1"/>
  <c r="L15" i="76"/>
  <c r="E39" i="77"/>
  <c r="K15" i="76"/>
  <c r="J15" i="76"/>
  <c r="K12" i="76"/>
  <c r="H15" i="76"/>
  <c r="F327" i="77"/>
  <c r="F71" i="77"/>
  <c r="H26" i="76"/>
  <c r="K26" i="76"/>
  <c r="H25" i="99"/>
  <c r="J25" i="99" s="1"/>
  <c r="L26" i="76"/>
  <c r="M26" i="76"/>
  <c r="H24" i="76"/>
  <c r="F167" i="77"/>
  <c r="L24" i="76"/>
  <c r="J24" i="76"/>
  <c r="K24" i="76"/>
  <c r="F455" i="77"/>
  <c r="F487" i="77"/>
  <c r="L18" i="76"/>
  <c r="M18" i="76"/>
  <c r="G36" i="99"/>
  <c r="H36" i="99" s="1"/>
  <c r="G45" i="99"/>
  <c r="J45" i="99" s="1"/>
  <c r="G37" i="99"/>
  <c r="H37" i="99" s="1"/>
  <c r="M25" i="76"/>
  <c r="L25" i="76"/>
  <c r="J18" i="76"/>
  <c r="H18" i="76"/>
  <c r="J25" i="76"/>
  <c r="K18" i="76"/>
  <c r="M16" i="76"/>
  <c r="J21" i="76"/>
  <c r="H24" i="99"/>
  <c r="J24" i="99" s="1"/>
  <c r="K25" i="76"/>
  <c r="H21" i="76"/>
  <c r="K21" i="76"/>
  <c r="M21" i="76"/>
  <c r="H20" i="99"/>
  <c r="J20" i="99" s="1"/>
  <c r="L16" i="76"/>
  <c r="J16" i="76"/>
  <c r="F9" i="76"/>
  <c r="L9" i="76" s="1"/>
  <c r="H16" i="76"/>
  <c r="K16" i="76"/>
  <c r="F359" i="77"/>
  <c r="G38" i="99"/>
  <c r="H38" i="99" s="1"/>
  <c r="E71" i="77"/>
  <c r="F263" i="77"/>
  <c r="G71" i="77"/>
  <c r="F199" i="77"/>
  <c r="G327" i="77"/>
  <c r="E572" i="77"/>
  <c r="F572" i="77"/>
  <c r="F551" i="77" s="1"/>
  <c r="G39" i="99"/>
  <c r="D551" i="77"/>
  <c r="G42" i="99"/>
  <c r="G241" i="77"/>
  <c r="G231" i="77" s="1"/>
  <c r="E231" i="77"/>
  <c r="E327" i="77"/>
  <c r="G369" i="77"/>
  <c r="H44" i="99"/>
  <c r="J44" i="99"/>
  <c r="G173" i="77"/>
  <c r="G167" i="77" s="1"/>
  <c r="E167" i="77"/>
  <c r="E199" i="77"/>
  <c r="G269" i="77"/>
  <c r="G263" i="77" s="1"/>
  <c r="E263" i="77"/>
  <c r="F295" i="77"/>
  <c r="G141" i="77"/>
  <c r="G135" i="77" s="1"/>
  <c r="E135" i="77"/>
  <c r="G301" i="77"/>
  <c r="G295" i="77" s="1"/>
  <c r="E295" i="77"/>
  <c r="G199" i="77"/>
  <c r="F391" i="77"/>
  <c r="G397" i="77"/>
  <c r="G391" i="77" s="1"/>
  <c r="E391" i="77"/>
  <c r="G493" i="77"/>
  <c r="G487" i="77" s="1"/>
  <c r="E487" i="77"/>
  <c r="G461" i="77"/>
  <c r="G455" i="77" s="1"/>
  <c r="E455" i="77"/>
  <c r="J22" i="76"/>
  <c r="H21" i="99"/>
  <c r="J21" i="99" s="1"/>
  <c r="K22" i="76"/>
  <c r="H22" i="76"/>
  <c r="L22" i="76"/>
  <c r="M22" i="76"/>
  <c r="G429" i="77"/>
  <c r="G423" i="77" s="1"/>
  <c r="E423" i="77"/>
  <c r="G525" i="77"/>
  <c r="G519" i="77" s="1"/>
  <c r="E519" i="77"/>
  <c r="G43" i="99"/>
  <c r="G33" i="99"/>
  <c r="J33" i="99" s="1"/>
  <c r="G359" i="77" l="1"/>
  <c r="J57" i="99"/>
  <c r="J49" i="99"/>
  <c r="J32" i="99"/>
  <c r="J58" i="99"/>
  <c r="J48" i="99"/>
  <c r="J40" i="99"/>
  <c r="J59" i="99"/>
  <c r="J61" i="99"/>
  <c r="J35" i="99"/>
  <c r="J54" i="99"/>
  <c r="J60" i="99"/>
  <c r="J53" i="99"/>
  <c r="H46" i="99"/>
  <c r="J55" i="99"/>
  <c r="J56" i="99"/>
  <c r="J41" i="99"/>
  <c r="J47" i="99"/>
  <c r="J36" i="99"/>
  <c r="H45" i="99"/>
  <c r="J37" i="99"/>
  <c r="M9" i="76"/>
  <c r="K9" i="76"/>
  <c r="J9" i="76"/>
  <c r="J38" i="99"/>
  <c r="H9" i="76"/>
  <c r="H34" i="99"/>
  <c r="J51" i="99"/>
  <c r="J50" i="99"/>
  <c r="H33" i="99"/>
  <c r="J39" i="99"/>
  <c r="H39" i="99"/>
  <c r="G31" i="99"/>
  <c r="G572" i="77"/>
  <c r="G551" i="77" s="1"/>
  <c r="E551" i="77"/>
  <c r="J43" i="99"/>
  <c r="H43" i="99"/>
  <c r="J52" i="99"/>
  <c r="H42" i="99"/>
  <c r="J42" i="99"/>
  <c r="H31" i="99" l="1"/>
  <c r="J31" i="99"/>
</calcChain>
</file>

<file path=xl/sharedStrings.xml><?xml version="1.0" encoding="utf-8"?>
<sst xmlns="http://schemas.openxmlformats.org/spreadsheetml/2006/main" count="834" uniqueCount="242">
  <si>
    <t>Instructions</t>
  </si>
  <si>
    <t>Légende</t>
  </si>
  <si>
    <t>Mises à jour automatique en fonction de l'information sur la feuille de Bordereau de Commande</t>
  </si>
  <si>
    <t>Bordereau de Commande</t>
  </si>
  <si>
    <t>Insérez le nom de chaque unité/zone d’accueil.  Au bas de la feuille de travail, remplacez les numéros pour refléter les noms des unités en double-cliquant sur le numéro et en tapant le nom de l’unité.</t>
  </si>
  <si>
    <t xml:space="preserve">Les espaces verts peuvent être modifiés pour refléter les produits achetés par la résidence.   </t>
  </si>
  <si>
    <t>Le prix de la caisse du distributeur peut être inséré par la résidence.</t>
  </si>
  <si>
    <t xml:space="preserve">Entrez les codes souhaités pour chaque produit, comme indiqué dans la colonne Code Légende .  N’utilisez ces codes que lorsque vous remplissez la liste des résidents.   </t>
  </si>
  <si>
    <t xml:space="preserve">Toutes les autres cellules sont calculer automatiquement par l’outil en fonction des informations figurants sur les listes des résidents. </t>
  </si>
  <si>
    <t>La résidence doit entrer l’inventaire actuel avant de commander et ceci leur donnera le montant de la commande nécessaire.</t>
  </si>
  <si>
    <t>Entrez les informations générales appropriées dans les cellules surlignées en vert sur la feuille de calcul intitulée Bordereau de Commande</t>
  </si>
  <si>
    <t>Budget et Recensement</t>
  </si>
  <si>
    <t>Le fichier calcul automatiquement une commande de sept jours.  Si vous souhaitez commander pour plus d’une semaine, vous pouvez cliquer sur le menu déroulant à côté de Jours de commande (surligné en vert) et choisir dans le menu déroulant.  Cela recalculera automatiquement la commande.</t>
  </si>
  <si>
    <t>Sur cette feuille, vous pouvez également mettre leur montant financé, il calculera automatiquement les coûts en fonction de la commande par rapport au budget pour le montant hebdomadaire et la moyenne par jour par lit / par occupant</t>
  </si>
  <si>
    <t>Etage Resident</t>
  </si>
  <si>
    <t xml:space="preserve">Mettre à jour la feuille de travail de l'Etage Résident avec le # de la chambre, le nom du résident, le commentaire, le statut d’incontinent résident (Y, N), le produit spécifique a recommandé pour un résident  en utilisant les codes que vous avez mis sur le Bordereau de commande. </t>
  </si>
  <si>
    <t xml:space="preserve">Avant d’inséré les informations, assurez-vous d’avoir suffisamment de lignes - vous pouvez insérer des lignes avant de copier et coller </t>
  </si>
  <si>
    <t>Avant de faire un copier-coller, assurez-vous d'affichez les lignes</t>
  </si>
  <si>
    <t>Lorsque vous entrez un code de produit sur les planchers, ne mettez pas d’espace avant ou après car il ne calculera pas avec précision.</t>
  </si>
  <si>
    <t xml:space="preserve">Lorsqu’il est nécessaire de copier et coller, utilisez « coller spécial » et cliquez sur « valeurs » </t>
  </si>
  <si>
    <r>
      <t xml:space="preserve">Si vous voulez ajoute une </t>
    </r>
    <r>
      <rPr>
        <sz val="16"/>
        <color rgb="FFFF0000"/>
        <rFont val="Arial"/>
        <family val="2"/>
      </rPr>
      <t xml:space="preserve">Réserve </t>
    </r>
    <r>
      <rPr>
        <sz val="16"/>
        <rFont val="Arial"/>
        <family val="2"/>
      </rPr>
      <t>entrez le pourcentage sur la feuille liste de Distrib.Hebd.</t>
    </r>
  </si>
  <si>
    <t>NE PAS SUPPRIMEZ DES LIGNES, DES COLONNES OU DES FEUILLES DE CALCUL. MASQUER SEULEMENT CAR SUPPRIMER VA PROVOQUER DES ERREURS DANS VOTRE PROGRAMME.</t>
  </si>
  <si>
    <t>CONSEILS</t>
  </si>
  <si>
    <t>Pour masquer les lignes, sélectionnez les lignes qui doivent être masquées, cliquer à la droite et Masquer.</t>
  </si>
  <si>
    <t>Pour masquer les feuilles de calcul, accédez à Feuille spécifique à masquer, cliquer a la droit et cliquez sur Masquer</t>
  </si>
  <si>
    <t>• Ne supprimez pas les onglets / étages / liste de distribution, etc. car cela corromprait le programme</t>
  </si>
  <si>
    <t>•Si vous voyez réf# qu’il y a un problème de macro, veuillez contacter votre gestionnaire de compte</t>
  </si>
  <si>
    <t>•Lorsque vous entrez un code de produit sur les étages, ne mettez pas d’espace avant ou après car il ne calculera pas correctement</t>
  </si>
  <si>
    <t>•Si vous devez ajouter une ligne sur l’onglet Étage résident, veuillez ne pas insérer de ligne au-dessus de la première ligne en haut ou en dessous de la dernière ligne en bas</t>
  </si>
  <si>
    <t>Legend</t>
  </si>
  <si>
    <t>Automatically updates based on the input from the Order sheet</t>
  </si>
  <si>
    <t>Order Sheet</t>
  </si>
  <si>
    <t>Insert the name of each unit/homoe area.  At the bottom of the work sheet replace the numbers to reflect the unit names by  double clicking on the numebr and typing in the unit name</t>
  </si>
  <si>
    <t xml:space="preserve">The green areas can be changed to reflect the products being purchased by the home.   </t>
  </si>
  <si>
    <t xml:space="preserve">Distributor Case price can be inserted by the home. </t>
  </si>
  <si>
    <t xml:space="preserve">Put in the codes you want for each product  as seen in the Code column.  Only use those codes when completing the Residents List.   </t>
  </si>
  <si>
    <t xml:space="preserve">All other areas are automatically completed by the tool based on the information on the resident lists. </t>
  </si>
  <si>
    <t>Homes should be directed to put in there Current Inventory before ordering and it will give them the Order Amount needed.</t>
  </si>
  <si>
    <t>Enter appropriate General Information in Cells highlighted in Grey on Worksheet labeled Order</t>
  </si>
  <si>
    <t>Census &amp; Budget</t>
  </si>
  <si>
    <t>The file automatically calculates a seven day order.  If you wish to order for more than a week, you can click on the drop down beside Order Days(highlighted green) and choose from the drop down.  This will automatically recalculate the order</t>
  </si>
  <si>
    <t>On this sheet you can also put in their funded amount it will auto calculate the spreadsheet to show the costs based on order versus budget for weekly amount and the average per day per bed/per occupant</t>
  </si>
  <si>
    <t>Resident Floor</t>
  </si>
  <si>
    <t xml:space="preserve">Update Resident Floor Worksheet with room #, Resident name, comment, Resident Incontinent Status(Y,N), Product recommended for specific resident using the codes you put into the Order Sheet. </t>
  </si>
  <si>
    <t xml:space="preserve">Before entering any information make sure that you have enough rows – you may have to insert rows before you copy and paste </t>
  </si>
  <si>
    <t>Before doing a copy and paste unhide any rows</t>
  </si>
  <si>
    <t>When Entering A Product Code On  Floors, Do Not Put In A Space Before Or After As It Will Not Calculate Correctly</t>
  </si>
  <si>
    <t xml:space="preserve">When it is necessary to copy and paste use “paste special” and click on “values” </t>
  </si>
  <si>
    <t>Determine buffer &amp; enter Percentage on the Distribution list Worksheet if required.</t>
  </si>
  <si>
    <t>DO NOT DELETE ROWS, COLUMNS OR WORKSHEETS. HIDE ONLY AS DELETING WILL CAUSE ERRORS IN YOUR PROGRAM.</t>
  </si>
  <si>
    <t>TIPS</t>
  </si>
  <si>
    <t>To hide Rows, Select rows that should be hidden, Right click and click on Hide.</t>
  </si>
  <si>
    <t>To Hide Worksheets, go to Specific sheet to be hidden,  Right click and click on Hide</t>
  </si>
  <si>
    <t>•Don’t Delete Bottom Tabs/Floors/Distribution List Etc As It Will Corrupt The Program</t>
  </si>
  <si>
    <t>•If You See Ref# There Is A Macro Issue, Please Connect With Your Account Manager</t>
  </si>
  <si>
    <t>•When Entering A Product Code On  Floors, Do Not Put In A Space Before Or After As It Will Not Calculate Correctly</t>
  </si>
  <si>
    <t>•If You Need To Add A Row On The Resident Floor Tab Please Do Not Insert A Row Above The First Line At Top Or Below The Last Line At The Bottom</t>
  </si>
  <si>
    <t>BORDEREAU DE COMMANDE</t>
  </si>
  <si>
    <t>CENTRE</t>
  </si>
  <si>
    <t>DATE:</t>
  </si>
  <si>
    <t>%</t>
  </si>
  <si>
    <t>BUDGET</t>
  </si>
  <si>
    <t>ÉTAGE</t>
  </si>
  <si>
    <t>UNITÉ</t>
  </si>
  <si>
    <t>LITS</t>
  </si>
  <si>
    <t>OCCUPANTS</t>
  </si>
  <si>
    <t># INCOS.</t>
  </si>
  <si>
    <t>INCON</t>
  </si>
  <si>
    <t>COÛT</t>
  </si>
  <si>
    <t>VISÉ</t>
  </si>
  <si>
    <t>VAR.</t>
  </si>
  <si>
    <t>PREMIER</t>
  </si>
  <si>
    <t>DEUXIÈME</t>
  </si>
  <si>
    <t>TROISIÈME</t>
  </si>
  <si>
    <t>QUATRIÈME</t>
  </si>
  <si>
    <t>CINQUIÈME</t>
  </si>
  <si>
    <t>SIXIÈME</t>
  </si>
  <si>
    <t>SEPTIÈME</t>
  </si>
  <si>
    <t>HUITIÈME</t>
  </si>
  <si>
    <t>NEUVIÈME</t>
  </si>
  <si>
    <t>DIXIÈME</t>
  </si>
  <si>
    <t>ONZIÈME</t>
  </si>
  <si>
    <t xml:space="preserve">DOUZIÈME </t>
  </si>
  <si>
    <t xml:space="preserve">TREISIÈME </t>
  </si>
  <si>
    <t>QUATORZIÈME</t>
  </si>
  <si>
    <t>QUINZIÈME</t>
  </si>
  <si>
    <t>SEIZIÈME</t>
  </si>
  <si>
    <t>DIX-SEPTIÈME</t>
  </si>
  <si>
    <t>DIX-HUITIÈME</t>
  </si>
  <si>
    <t xml:space="preserve"> # PRODUIT</t>
  </si>
  <si>
    <t>Code Légende</t>
  </si>
  <si>
    <t xml:space="preserve"> DESCRIPTION</t>
  </si>
  <si>
    <t># Unités par caisse</t>
  </si>
  <si>
    <t># Sacs par caisse</t>
  </si>
  <si>
    <t>Prix à la caisse</t>
  </si>
  <si>
    <t># Caisses utilisées</t>
  </si>
  <si>
    <t>Coût total</t>
  </si>
  <si>
    <t>Inventaire actuel</t>
  </si>
  <si>
    <t># Caisses à commander</t>
  </si>
  <si>
    <t>TOTAL AMOUNT:</t>
  </si>
  <si>
    <t>GESTIONNAIRE D'INVENTAIRE</t>
  </si>
  <si>
    <t># Produit</t>
  </si>
  <si>
    <t>Description</t>
  </si>
  <si>
    <t>Fréquence</t>
  </si>
  <si>
    <t>7</t>
  </si>
  <si>
    <t>BUDGET VISÉ</t>
  </si>
  <si>
    <t>TOTAL</t>
  </si>
  <si>
    <t>COÛT MOYEN PAR JOUR</t>
  </si>
  <si>
    <t>UNITÉS</t>
  </si>
  <si>
    <t>OCCUPÉS</t>
  </si>
  <si>
    <t>TOTAUX</t>
  </si>
  <si>
    <t>INCOS</t>
  </si>
  <si>
    <t>INCO %</t>
  </si>
  <si>
    <t>D'UTILISATION</t>
  </si>
  <si>
    <t>LITS TOTAUX</t>
  </si>
  <si>
    <t>LITS OCCUPÉS</t>
  </si>
  <si>
    <t>PAR INCO</t>
  </si>
  <si>
    <t>PAR  LIT</t>
  </si>
  <si>
    <t>PAR LIT OCC.</t>
  </si>
  <si>
    <t>TOTAL:</t>
  </si>
  <si>
    <t>Liste de Distrib. Hebd.</t>
  </si>
  <si>
    <t>Centre :</t>
  </si>
  <si>
    <t>Date:</t>
  </si>
  <si>
    <t>Réserve</t>
  </si>
  <si>
    <t>Jour</t>
  </si>
  <si>
    <t>Soir</t>
  </si>
  <si>
    <t>Nuit</t>
  </si>
  <si>
    <t>Total pour 24 heures</t>
  </si>
  <si>
    <t>TOTAL COST PER FLOOR</t>
  </si>
  <si>
    <t>Floor 1</t>
  </si>
  <si>
    <t>Floor 2</t>
  </si>
  <si>
    <t>Floor 3</t>
  </si>
  <si>
    <t>Floor 4</t>
  </si>
  <si>
    <t>Floor 5</t>
  </si>
  <si>
    <t>Floor 6</t>
  </si>
  <si>
    <t>Floor 7</t>
  </si>
  <si>
    <t>Floor 8</t>
  </si>
  <si>
    <t>Floor 9</t>
  </si>
  <si>
    <t>Floor 10</t>
  </si>
  <si>
    <t>Floor 11</t>
  </si>
  <si>
    <t>Floor 12</t>
  </si>
  <si>
    <t>Floor 13</t>
  </si>
  <si>
    <t>Floor 14</t>
  </si>
  <si>
    <t>Floor 15</t>
  </si>
  <si>
    <t>Floor 16</t>
  </si>
  <si>
    <t>Floor 17</t>
  </si>
  <si>
    <t>Floor 18</t>
  </si>
  <si>
    <t>LIVRAISON PAR ETAGE</t>
  </si>
  <si>
    <t>DESCRIPTION</t>
  </si>
  <si>
    <t># Produit par 24 hrs</t>
  </si>
  <si>
    <t># Produit par période</t>
  </si>
  <si>
    <t># Caisses par période</t>
  </si>
  <si>
    <t>PROFIL RÉSIDENT</t>
  </si>
  <si>
    <t>TOURNEES JOUR</t>
  </si>
  <si>
    <t>TOURNEES SOIR</t>
  </si>
  <si>
    <t>TOURNEES NUIT</t>
  </si>
  <si>
    <t># CHAMBRE</t>
  </si>
  <si>
    <t>NOM DU RÉSIDENT</t>
  </si>
  <si>
    <t>COMMENTAIRES</t>
  </si>
  <si>
    <t>INCONT (O ou N)</t>
  </si>
  <si>
    <t>1er</t>
  </si>
  <si>
    <t>2e</t>
  </si>
  <si>
    <t>3e</t>
  </si>
  <si>
    <t xml:space="preserve"> </t>
  </si>
  <si>
    <t>NOMBRE DE RÉSIDENTS:</t>
  </si>
  <si>
    <t>NOMBRE D'INCONTINENTS:</t>
  </si>
  <si>
    <t>INCONT =</t>
  </si>
  <si>
    <t>O</t>
  </si>
  <si>
    <t>COMFORT PANTS</t>
  </si>
  <si>
    <t>S/M</t>
  </si>
  <si>
    <t>L/XL</t>
  </si>
  <si>
    <t>2XL/3XL</t>
  </si>
  <si>
    <t>XL</t>
  </si>
  <si>
    <t>XXL</t>
  </si>
  <si>
    <t>B</t>
  </si>
  <si>
    <t>TOTAL BEDS:</t>
  </si>
  <si>
    <t>NUMBER OF RESIDENTS:</t>
  </si>
  <si>
    <t>NUMBER OF INCONTINENTS:</t>
  </si>
  <si>
    <t>COMFORT</t>
  </si>
  <si>
    <t>RM #</t>
  </si>
  <si>
    <t>RESIDENT</t>
  </si>
  <si>
    <t>COMMENTS</t>
  </si>
  <si>
    <t>MR</t>
  </si>
  <si>
    <t>LXL</t>
  </si>
  <si>
    <t>SMR</t>
  </si>
  <si>
    <t>SLXL</t>
  </si>
  <si>
    <t>2XL</t>
  </si>
  <si>
    <t>3XL</t>
  </si>
  <si>
    <t>PS</t>
  </si>
  <si>
    <t>PM</t>
  </si>
  <si>
    <t>PL</t>
  </si>
  <si>
    <t>XPS</t>
  </si>
  <si>
    <t>XPM</t>
  </si>
  <si>
    <t>XPL</t>
  </si>
  <si>
    <t>P</t>
  </si>
  <si>
    <t>P2XL</t>
  </si>
  <si>
    <t>Coussinet pour homme</t>
  </si>
  <si>
    <t>PXL</t>
  </si>
  <si>
    <t>XPXL</t>
  </si>
  <si>
    <t>XP2XL</t>
  </si>
  <si>
    <t>SPM</t>
  </si>
  <si>
    <t>SPL</t>
  </si>
  <si>
    <t>SPXL</t>
  </si>
  <si>
    <t>MEN</t>
  </si>
  <si>
    <t>RJ</t>
  </si>
  <si>
    <t>PJ</t>
  </si>
  <si>
    <t>SN</t>
  </si>
  <si>
    <t>CE</t>
  </si>
  <si>
    <t>S8</t>
  </si>
  <si>
    <t>S12</t>
  </si>
  <si>
    <t>S16</t>
  </si>
  <si>
    <t>S20</t>
  </si>
  <si>
    <r>
      <t xml:space="preserve">Pull Up </t>
    </r>
    <r>
      <rPr>
        <b/>
        <sz val="10"/>
        <rFont val="Arial"/>
        <family val="2"/>
      </rPr>
      <t>Plus</t>
    </r>
    <r>
      <rPr>
        <sz val="10"/>
        <rFont val="Arial"/>
        <family val="2"/>
      </rPr>
      <t xml:space="preserve"> P 64-89cm (25-35po)</t>
    </r>
  </si>
  <si>
    <r>
      <t xml:space="preserve">Pull Up </t>
    </r>
    <r>
      <rPr>
        <b/>
        <sz val="10"/>
        <rFont val="Arial"/>
        <family val="2"/>
      </rPr>
      <t>Plus</t>
    </r>
    <r>
      <rPr>
        <sz val="10"/>
        <rFont val="Arial"/>
        <family val="2"/>
      </rPr>
      <t xml:space="preserve"> M 86-112cm (34-44po)</t>
    </r>
  </si>
  <si>
    <r>
      <t xml:space="preserve">Pull Up </t>
    </r>
    <r>
      <rPr>
        <b/>
        <sz val="10"/>
        <rFont val="Arial"/>
        <family val="2"/>
      </rPr>
      <t>Plus</t>
    </r>
    <r>
      <rPr>
        <sz val="10"/>
        <rFont val="Arial"/>
        <family val="2"/>
      </rPr>
      <t xml:space="preserve"> L 114-147cm (45-58po)</t>
    </r>
  </si>
  <si>
    <r>
      <t xml:space="preserve">Pull Up </t>
    </r>
    <r>
      <rPr>
        <b/>
        <sz val="10"/>
        <rFont val="Arial"/>
        <family val="2"/>
      </rPr>
      <t>Plus</t>
    </r>
    <r>
      <rPr>
        <sz val="10"/>
        <rFont val="Arial"/>
        <family val="2"/>
      </rPr>
      <t xml:space="preserve"> TG 140-168cm (55-66po)</t>
    </r>
  </si>
  <si>
    <r>
      <t xml:space="preserve">Pull Up </t>
    </r>
    <r>
      <rPr>
        <b/>
        <sz val="10"/>
        <rFont val="Arial"/>
        <family val="2"/>
      </rPr>
      <t>Plus</t>
    </r>
    <r>
      <rPr>
        <sz val="10"/>
        <rFont val="Arial"/>
        <family val="2"/>
      </rPr>
      <t xml:space="preserve"> TTG 173-203cm(68-80po)</t>
    </r>
  </si>
  <si>
    <r>
      <t xml:space="preserve">Pull Up </t>
    </r>
    <r>
      <rPr>
        <b/>
        <sz val="10"/>
        <rFont val="Arial"/>
        <family val="2"/>
      </rPr>
      <t>Extra</t>
    </r>
    <r>
      <rPr>
        <sz val="10"/>
        <rFont val="Arial"/>
        <family val="2"/>
      </rPr>
      <t xml:space="preserve"> P 64-89cm (25-35po)</t>
    </r>
  </si>
  <si>
    <r>
      <t xml:space="preserve">Pull Up </t>
    </r>
    <r>
      <rPr>
        <b/>
        <sz val="10"/>
        <rFont val="Arial"/>
        <family val="2"/>
      </rPr>
      <t>Extra</t>
    </r>
    <r>
      <rPr>
        <sz val="10"/>
        <rFont val="Arial"/>
        <family val="2"/>
      </rPr>
      <t xml:space="preserve"> M 86-112cm (34-44po)</t>
    </r>
  </si>
  <si>
    <r>
      <t xml:space="preserve">Pull Up </t>
    </r>
    <r>
      <rPr>
        <b/>
        <sz val="10"/>
        <rFont val="Arial"/>
        <family val="2"/>
      </rPr>
      <t>Extra</t>
    </r>
    <r>
      <rPr>
        <sz val="10"/>
        <rFont val="Arial"/>
        <family val="2"/>
      </rPr>
      <t xml:space="preserve"> G 114-147cm (45-58po)</t>
    </r>
  </si>
  <si>
    <r>
      <t xml:space="preserve">Pull Up </t>
    </r>
    <r>
      <rPr>
        <b/>
        <sz val="10"/>
        <rFont val="Arial"/>
        <family val="2"/>
      </rPr>
      <t>Extra</t>
    </r>
    <r>
      <rPr>
        <sz val="10"/>
        <rFont val="Arial"/>
        <family val="2"/>
      </rPr>
      <t xml:space="preserve"> TG 140-168cm (55-66po)</t>
    </r>
  </si>
  <si>
    <r>
      <t xml:space="preserve">Pull Up </t>
    </r>
    <r>
      <rPr>
        <b/>
        <sz val="10"/>
        <rFont val="Arial"/>
        <family val="2"/>
      </rPr>
      <t>Extra</t>
    </r>
    <r>
      <rPr>
        <sz val="10"/>
        <rFont val="Arial"/>
        <family val="2"/>
      </rPr>
      <t xml:space="preserve"> TTG 173-203cm (68-80po)</t>
    </r>
  </si>
  <si>
    <r>
      <t xml:space="preserve">Pull Up </t>
    </r>
    <r>
      <rPr>
        <b/>
        <sz val="10"/>
        <rFont val="Arial"/>
        <family val="2"/>
      </rPr>
      <t xml:space="preserve">Super </t>
    </r>
    <r>
      <rPr>
        <sz val="10"/>
        <rFont val="Arial"/>
        <family val="2"/>
      </rPr>
      <t>M 86-112cm (34-44po)</t>
    </r>
  </si>
  <si>
    <r>
      <t xml:space="preserve">Pull Up </t>
    </r>
    <r>
      <rPr>
        <b/>
        <sz val="10"/>
        <rFont val="Arial"/>
        <family val="2"/>
      </rPr>
      <t>Supe</t>
    </r>
    <r>
      <rPr>
        <sz val="10"/>
        <rFont val="Arial"/>
        <family val="2"/>
      </rPr>
      <t>r G 114-147cm (45-58po)</t>
    </r>
  </si>
  <si>
    <r>
      <t xml:space="preserve">Pull Up </t>
    </r>
    <r>
      <rPr>
        <b/>
        <sz val="10"/>
        <rFont val="Arial"/>
        <family val="2"/>
      </rPr>
      <t>Super</t>
    </r>
    <r>
      <rPr>
        <sz val="10"/>
        <rFont val="Arial"/>
        <family val="2"/>
      </rPr>
      <t xml:space="preserve"> TG 140-168cm (55-66po)</t>
    </r>
  </si>
  <si>
    <r>
      <t xml:space="preserve">Coussinet </t>
    </r>
    <r>
      <rPr>
        <b/>
        <sz val="10"/>
        <rFont val="Arial"/>
        <family val="2"/>
      </rPr>
      <t>regulier</t>
    </r>
    <r>
      <rPr>
        <sz val="10"/>
        <rFont val="Arial"/>
        <family val="2"/>
      </rPr>
      <t xml:space="preserve"> de jour (Bleu)</t>
    </r>
  </si>
  <si>
    <r>
      <t xml:space="preserve">Coussinet </t>
    </r>
    <r>
      <rPr>
        <b/>
        <sz val="10"/>
        <rFont val="Arial"/>
        <family val="2"/>
      </rPr>
      <t xml:space="preserve">Plus </t>
    </r>
    <r>
      <rPr>
        <sz val="10"/>
        <rFont val="Arial"/>
        <family val="2"/>
      </rPr>
      <t>de jour (Jaune)</t>
    </r>
  </si>
  <si>
    <r>
      <t xml:space="preserve">Coussinet </t>
    </r>
    <r>
      <rPr>
        <b/>
        <sz val="10"/>
        <rFont val="Arial"/>
        <family val="2"/>
      </rPr>
      <t>Super</t>
    </r>
    <r>
      <rPr>
        <sz val="10"/>
        <rFont val="Arial"/>
        <family val="2"/>
      </rPr>
      <t xml:space="preserve"> nuit (Vert)</t>
    </r>
  </si>
  <si>
    <r>
      <t xml:space="preserve">Coussinet </t>
    </r>
    <r>
      <rPr>
        <b/>
        <sz val="10"/>
        <rFont val="Arial"/>
        <family val="2"/>
      </rPr>
      <t>Extra</t>
    </r>
    <r>
      <rPr>
        <sz val="10"/>
        <rFont val="Arial"/>
        <family val="2"/>
      </rPr>
      <t xml:space="preserve"> Comfort</t>
    </r>
  </si>
  <si>
    <t>Culotte Petite 4 attaches 56-91cm (22-36po)</t>
  </si>
  <si>
    <r>
      <t xml:space="preserve">Culotte Stretch </t>
    </r>
    <r>
      <rPr>
        <b/>
        <sz val="10"/>
        <rFont val="Arial"/>
        <family val="2"/>
      </rPr>
      <t>Ultra</t>
    </r>
    <r>
      <rPr>
        <sz val="10"/>
        <rFont val="Arial"/>
        <family val="2"/>
      </rPr>
      <t xml:space="preserve"> M/R 84-132cm (35-52po)</t>
    </r>
  </si>
  <si>
    <r>
      <t xml:space="preserve">Culotte Stretch </t>
    </r>
    <r>
      <rPr>
        <b/>
        <sz val="10"/>
        <rFont val="Arial"/>
        <family val="2"/>
      </rPr>
      <t>Ultra</t>
    </r>
    <r>
      <rPr>
        <sz val="10"/>
        <rFont val="Arial"/>
        <family val="2"/>
      </rPr>
      <t xml:space="preserve"> L/XL 104-163cm (41-64po)</t>
    </r>
  </si>
  <si>
    <r>
      <t>Culotte Stretch</t>
    </r>
    <r>
      <rPr>
        <b/>
        <sz val="10"/>
        <rFont val="Arial"/>
        <family val="2"/>
      </rPr>
      <t xml:space="preserve"> Ultra</t>
    </r>
    <r>
      <rPr>
        <sz val="10"/>
        <rFont val="Arial"/>
        <family val="2"/>
      </rPr>
      <t xml:space="preserve"> TTG 163-178cm (64-70po)</t>
    </r>
  </si>
  <si>
    <r>
      <t xml:space="preserve">Culotte Stretch </t>
    </r>
    <r>
      <rPr>
        <b/>
        <sz val="10"/>
        <rFont val="Arial"/>
        <family val="2"/>
      </rPr>
      <t>Super</t>
    </r>
    <r>
      <rPr>
        <sz val="10"/>
        <rFont val="Arial"/>
        <family val="2"/>
      </rPr>
      <t xml:space="preserve"> TTTG 175-244cm (69-96po)</t>
    </r>
  </si>
  <si>
    <r>
      <t xml:space="preserve">Culotte Stretch </t>
    </r>
    <r>
      <rPr>
        <b/>
        <sz val="10"/>
        <rFont val="Arial"/>
        <family val="2"/>
      </rPr>
      <t>Super</t>
    </r>
    <r>
      <rPr>
        <sz val="10"/>
        <rFont val="Arial"/>
        <family val="2"/>
      </rPr>
      <t xml:space="preserve"> M/R 84-132cm (33-52po)</t>
    </r>
  </si>
  <si>
    <r>
      <t xml:space="preserve">Culotte Stretch </t>
    </r>
    <r>
      <rPr>
        <b/>
        <sz val="10"/>
        <rFont val="Arial"/>
        <family val="2"/>
      </rPr>
      <t>Super</t>
    </r>
    <r>
      <rPr>
        <sz val="10"/>
        <rFont val="Arial"/>
        <family val="2"/>
      </rPr>
      <t xml:space="preserve"> L/XL 104-163cm (41-64po)</t>
    </r>
  </si>
  <si>
    <r>
      <t>Culotte Flex</t>
    </r>
    <r>
      <rPr>
        <b/>
        <sz val="10"/>
        <rFont val="Arial"/>
        <family val="2"/>
      </rPr>
      <t xml:space="preserve"> Super</t>
    </r>
    <r>
      <rPr>
        <sz val="10"/>
        <rFont val="Arial"/>
        <family val="2"/>
      </rPr>
      <t xml:space="preserve"> #8 61-87cm (24-34po)</t>
    </r>
  </si>
  <si>
    <r>
      <t>Culotte Flex</t>
    </r>
    <r>
      <rPr>
        <b/>
        <sz val="10"/>
        <rFont val="Arial"/>
        <family val="2"/>
      </rPr>
      <t xml:space="preserve"> Super</t>
    </r>
    <r>
      <rPr>
        <sz val="10"/>
        <rFont val="Arial"/>
        <family val="2"/>
      </rPr>
      <t xml:space="preserve"> #12 71-107cm (28-42po)</t>
    </r>
  </si>
  <si>
    <r>
      <t xml:space="preserve">Culotte Flex </t>
    </r>
    <r>
      <rPr>
        <b/>
        <sz val="10"/>
        <rFont val="Arial"/>
        <family val="2"/>
      </rPr>
      <t>Super</t>
    </r>
    <r>
      <rPr>
        <sz val="10"/>
        <rFont val="Arial"/>
        <family val="2"/>
      </rPr>
      <t xml:space="preserve"> #16 84-27cm (33-50po)</t>
    </r>
  </si>
  <si>
    <r>
      <t>Culotte Flex</t>
    </r>
    <r>
      <rPr>
        <b/>
        <sz val="10"/>
        <rFont val="Arial"/>
        <family val="2"/>
      </rPr>
      <t xml:space="preserve"> Super</t>
    </r>
    <r>
      <rPr>
        <sz val="10"/>
        <rFont val="Arial"/>
        <family val="2"/>
      </rPr>
      <t xml:space="preserve"> #20 104-155cm (41-61po)</t>
    </r>
  </si>
  <si>
    <t>BUTG</t>
  </si>
  <si>
    <r>
      <t xml:space="preserve">Culotte Bariatrique </t>
    </r>
    <r>
      <rPr>
        <b/>
        <sz val="10"/>
        <rFont val="Arial"/>
        <family val="2"/>
      </rPr>
      <t>Ultra</t>
    </r>
    <r>
      <rPr>
        <sz val="10"/>
        <rFont val="Arial"/>
        <family val="2"/>
      </rPr>
      <t xml:space="preserve"> Peche 152-63cm (60-64po)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</si>
</sst>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8" formatCode="&quot;$&quot;#,##0.00_);[Red]\(&quot;$&quot;#,##0.00\)"/>
    <numFmt numFmtId="44" formatCode="_(&quot;$&quot;* #,##0.00_);_(&quot;$&quot;* \(#,##0.00\);_(&quot;$&quot;* &quot;-&quot;??_);_(@_)"/>
    <numFmt numFmtId="43" formatCode="_(* #,##0.00_);_(* \(#,##0.00\);_(* &quot;-&quot;??_);_(@_)"/>
    <numFmt numFmtId="164" formatCode="_-* #,##0.00_-;\-* #,##0.00_-;_-* &quot;-&quot;??_-;_-@_-"/>
    <numFmt numFmtId="165" formatCode="&quot;$&quot;#,##0.00"/>
    <numFmt numFmtId="166" formatCode="0_);[Red]\(0\)"/>
    <numFmt numFmtId="167" formatCode="0.0"/>
    <numFmt numFmtId="168" formatCode="_-* #,##0_-;\-* #,##0_-;_-* &quot;-&quot;??_-;_-@_-"/>
    <numFmt numFmtId="169" formatCode="[$$-1009]#,##0.00"/>
    <numFmt numFmtId="170" formatCode="0.0%"/>
    <numFmt numFmtId="171" formatCode="mmmm\-yy"/>
    <numFmt numFmtId="172" formatCode="[$-409]mmmm\ d\,\ yyyy;@"/>
    <numFmt numFmtId="173" formatCode="[$-409]d\-mmm;@"/>
    <numFmt numFmtId="174" formatCode="yyyy\-mm\-dd;@"/>
  </numFmts>
  <fonts count="59">
    <font>
      <sz val="10"/>
      <name val="Arial"/>
    </font>
    <font>
      <b/>
      <sz val="10"/>
      <name val="Arial"/>
      <family val="2"/>
    </font>
    <font>
      <sz val="10"/>
      <name val="Arial"/>
      <family val="2"/>
    </font>
    <font>
      <b/>
      <sz val="10"/>
      <name val="Arial"/>
      <family val="2"/>
    </font>
    <font>
      <sz val="10"/>
      <name val="Arial"/>
      <family val="2"/>
    </font>
    <font>
      <sz val="8"/>
      <name val="Arial"/>
      <family val="2"/>
    </font>
    <font>
      <sz val="12"/>
      <name val="Arial"/>
      <family val="2"/>
    </font>
    <font>
      <b/>
      <sz val="14"/>
      <name val="Arial"/>
      <family val="2"/>
    </font>
    <font>
      <b/>
      <sz val="10"/>
      <color indexed="8"/>
      <name val="Arial"/>
      <family val="2"/>
    </font>
    <font>
      <b/>
      <sz val="16"/>
      <color indexed="12"/>
      <name val="Arial"/>
      <family val="2"/>
    </font>
    <font>
      <b/>
      <sz val="18"/>
      <name val="Arial"/>
      <family val="2"/>
    </font>
    <font>
      <sz val="8"/>
      <name val="Arial"/>
      <family val="2"/>
    </font>
    <font>
      <sz val="10"/>
      <color indexed="10"/>
      <name val="Arial"/>
      <family val="2"/>
    </font>
    <font>
      <b/>
      <sz val="14"/>
      <color indexed="12"/>
      <name val="Arial"/>
      <family val="2"/>
    </font>
    <font>
      <b/>
      <sz val="12"/>
      <color indexed="12"/>
      <name val="Arial"/>
      <family val="2"/>
    </font>
    <font>
      <b/>
      <sz val="12"/>
      <name val="Arial"/>
      <family val="2"/>
    </font>
    <font>
      <b/>
      <sz val="12"/>
      <color indexed="10"/>
      <name val="Arial"/>
      <family val="2"/>
    </font>
    <font>
      <b/>
      <sz val="10"/>
      <color indexed="10"/>
      <name val="Arial"/>
      <family val="2"/>
    </font>
    <font>
      <b/>
      <u/>
      <sz val="14"/>
      <color indexed="12"/>
      <name val="Arial"/>
      <family val="2"/>
    </font>
    <font>
      <sz val="18"/>
      <name val="Arial"/>
      <family val="2"/>
    </font>
    <font>
      <b/>
      <sz val="10"/>
      <color indexed="56"/>
      <name val="Arial"/>
      <family val="2"/>
    </font>
    <font>
      <b/>
      <sz val="10"/>
      <color indexed="55"/>
      <name val="Arial"/>
      <family val="2"/>
    </font>
    <font>
      <sz val="10"/>
      <name val="Arial"/>
      <family val="2"/>
    </font>
    <font>
      <b/>
      <u/>
      <sz val="10"/>
      <name val="Arial"/>
      <family val="2"/>
    </font>
    <font>
      <b/>
      <u/>
      <sz val="14"/>
      <name val="Arial"/>
      <family val="2"/>
    </font>
    <font>
      <b/>
      <sz val="16"/>
      <name val="Arial"/>
      <family val="2"/>
    </font>
    <font>
      <b/>
      <sz val="10"/>
      <color indexed="9"/>
      <name val="Arial"/>
      <family val="2"/>
    </font>
    <font>
      <b/>
      <sz val="11"/>
      <color indexed="10"/>
      <name val="Arial"/>
      <family val="2"/>
    </font>
    <font>
      <b/>
      <sz val="11"/>
      <name val="Arial"/>
      <family val="2"/>
    </font>
    <font>
      <sz val="11"/>
      <name val="Arial"/>
      <family val="2"/>
    </font>
    <font>
      <b/>
      <sz val="11"/>
      <color indexed="12"/>
      <name val="Arial"/>
      <family val="2"/>
    </font>
    <font>
      <b/>
      <i/>
      <sz val="16"/>
      <color indexed="12"/>
      <name val="Arial"/>
      <family val="2"/>
    </font>
    <font>
      <b/>
      <sz val="12"/>
      <color indexed="56"/>
      <name val="Arial"/>
      <family val="2"/>
    </font>
    <font>
      <b/>
      <sz val="12"/>
      <color indexed="8"/>
      <name val="Arial"/>
      <family val="2"/>
    </font>
    <font>
      <b/>
      <sz val="8"/>
      <name val="Arial"/>
      <family val="2"/>
    </font>
    <font>
      <b/>
      <sz val="14"/>
      <color indexed="10"/>
      <name val="Arial"/>
      <family val="2"/>
    </font>
    <font>
      <sz val="12"/>
      <color indexed="10"/>
      <name val="Arial"/>
      <family val="2"/>
    </font>
    <font>
      <b/>
      <sz val="12"/>
      <color theme="0"/>
      <name val="Arial"/>
      <family val="2"/>
    </font>
    <font>
      <sz val="10"/>
      <name val="Arial"/>
      <family val="2"/>
    </font>
    <font>
      <b/>
      <sz val="11"/>
      <color theme="0"/>
      <name val="Calibri"/>
      <family val="2"/>
      <scheme val="minor"/>
    </font>
    <font>
      <b/>
      <sz val="11"/>
      <color theme="1"/>
      <name val="Calibri"/>
      <family val="2"/>
      <scheme val="minor"/>
    </font>
    <font>
      <sz val="10"/>
      <color theme="1"/>
      <name val="Arial"/>
      <family val="2"/>
    </font>
    <font>
      <sz val="12"/>
      <color indexed="8"/>
      <name val="Arial"/>
      <family val="2"/>
    </font>
    <font>
      <sz val="14"/>
      <name val="Arial"/>
      <family val="2"/>
    </font>
    <font>
      <sz val="14"/>
      <color theme="0"/>
      <name val="Arial"/>
      <family val="2"/>
    </font>
    <font>
      <sz val="10"/>
      <color indexed="8"/>
      <name val="Arial"/>
      <family val="2"/>
    </font>
    <font>
      <sz val="10"/>
      <color indexed="9"/>
      <name val="Arial"/>
      <family val="2"/>
    </font>
    <font>
      <u/>
      <sz val="12"/>
      <name val="Arial"/>
      <family val="2"/>
    </font>
    <font>
      <b/>
      <sz val="11"/>
      <color indexed="8"/>
      <name val="Arial"/>
      <family val="2"/>
    </font>
    <font>
      <i/>
      <sz val="10"/>
      <name val="Arial"/>
      <family val="2"/>
    </font>
    <font>
      <b/>
      <i/>
      <sz val="12"/>
      <name val="Arial"/>
      <family val="2"/>
    </font>
    <font>
      <sz val="16"/>
      <name val="Arial"/>
      <family val="2"/>
    </font>
    <font>
      <sz val="16"/>
      <color rgb="FFFF0000"/>
      <name val="Arial"/>
      <family val="2"/>
    </font>
    <font>
      <sz val="11"/>
      <name val="Calibri"/>
      <family val="2"/>
    </font>
    <font>
      <sz val="10"/>
      <name val="Times New Roman"/>
      <family val="1"/>
    </font>
    <font>
      <b/>
      <i/>
      <sz val="14"/>
      <name val="Arial"/>
      <family val="2"/>
    </font>
    <font>
      <sz val="14"/>
      <color theme="1"/>
      <name val="Arial"/>
      <family val="2"/>
    </font>
    <font>
      <sz val="11"/>
      <color theme="1"/>
      <name val="Arial"/>
      <family val="2"/>
    </font>
    <font>
      <b/>
      <sz val="14"/>
      <color theme="1"/>
      <name val="Ext"/>
    </font>
  </fonts>
  <fills count="11">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theme="0" tint="-0.14999847407452621"/>
        <bgColor indexed="64"/>
      </patternFill>
    </fill>
    <fill>
      <patternFill patternType="solid">
        <fgColor rgb="FFA5A5A5"/>
      </patternFill>
    </fill>
    <fill>
      <patternFill patternType="solid">
        <fgColor theme="0"/>
        <bgColor indexed="64"/>
      </patternFill>
    </fill>
    <fill>
      <patternFill patternType="solid">
        <fgColor rgb="FFFFFF99"/>
        <bgColor indexed="64"/>
      </patternFill>
    </fill>
    <fill>
      <patternFill patternType="solid">
        <fgColor rgb="FFCCFFCC"/>
        <bgColor indexed="64"/>
      </patternFill>
    </fill>
  </fills>
  <borders count="6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style="thin">
        <color indexed="64"/>
      </right>
      <top style="thick">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style="thick">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right style="medium">
        <color indexed="64"/>
      </right>
      <top style="thick">
        <color indexed="64"/>
      </top>
      <bottom style="thick">
        <color indexed="64"/>
      </bottom>
      <diagonal/>
    </border>
    <border>
      <left/>
      <right style="medium">
        <color indexed="64"/>
      </right>
      <top style="thick">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medium">
        <color indexed="64"/>
      </left>
      <right style="thin">
        <color indexed="64"/>
      </right>
      <top style="thick">
        <color indexed="16"/>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style="medium">
        <color indexed="64"/>
      </bottom>
      <diagonal/>
    </border>
  </borders>
  <cellStyleXfs count="6">
    <xf numFmtId="0" fontId="0" fillId="0" borderId="0"/>
    <xf numFmtId="164" fontId="2" fillId="0" borderId="0" applyFont="0" applyFill="0" applyBorder="0" applyAlignment="0" applyProtection="0"/>
    <xf numFmtId="0" fontId="11" fillId="0" borderId="0"/>
    <xf numFmtId="9" fontId="2" fillId="0" borderId="0" applyFont="0" applyFill="0" applyBorder="0" applyAlignment="0" applyProtection="0"/>
    <xf numFmtId="44" fontId="38" fillId="0" borderId="0" applyFont="0" applyFill="0" applyBorder="0" applyAlignment="0" applyProtection="0"/>
    <xf numFmtId="0" fontId="39" fillId="7" borderId="44" applyNumberFormat="0" applyAlignment="0" applyProtection="0"/>
  </cellStyleXfs>
  <cellXfs count="413">
    <xf numFmtId="0" fontId="0" fillId="0" borderId="0" xfId="0"/>
    <xf numFmtId="1" fontId="0" fillId="2" borderId="0" xfId="0" applyNumberFormat="1" applyFill="1"/>
    <xf numFmtId="0" fontId="0" fillId="2" borderId="0" xfId="0" applyFill="1"/>
    <xf numFmtId="0" fontId="12" fillId="0" borderId="0" xfId="0" applyFont="1"/>
    <xf numFmtId="0" fontId="15" fillId="0" borderId="0" xfId="0" applyFont="1" applyAlignment="1">
      <alignment horizontal="left"/>
    </xf>
    <xf numFmtId="1" fontId="22" fillId="2" borderId="0" xfId="0" applyNumberFormat="1" applyFont="1" applyFill="1"/>
    <xf numFmtId="0" fontId="22" fillId="2" borderId="0" xfId="0" applyFont="1" applyFill="1"/>
    <xf numFmtId="0" fontId="7" fillId="2" borderId="0" xfId="0" applyFont="1" applyFill="1" applyAlignment="1">
      <alignment horizontal="left"/>
    </xf>
    <xf numFmtId="0" fontId="4" fillId="2" borderId="0" xfId="0" applyFont="1" applyFill="1"/>
    <xf numFmtId="0" fontId="22" fillId="2" borderId="0" xfId="0" applyFont="1" applyFill="1" applyAlignment="1">
      <alignment horizontal="center" vertical="center"/>
    </xf>
    <xf numFmtId="0" fontId="3" fillId="2" borderId="0" xfId="0" applyFont="1" applyFill="1"/>
    <xf numFmtId="0" fontId="4" fillId="2" borderId="0" xfId="0" applyFont="1" applyFill="1" applyAlignment="1">
      <alignment horizontal="center"/>
    </xf>
    <xf numFmtId="0" fontId="2" fillId="2" borderId="2" xfId="0" applyFont="1" applyFill="1" applyBorder="1"/>
    <xf numFmtId="1" fontId="2" fillId="2" borderId="2" xfId="0" applyNumberFormat="1" applyFont="1" applyFill="1" applyBorder="1" applyAlignment="1">
      <alignment horizontal="center"/>
    </xf>
    <xf numFmtId="0" fontId="15" fillId="3" borderId="1" xfId="0" applyFont="1" applyFill="1" applyBorder="1" applyAlignment="1" applyProtection="1">
      <alignment horizontal="center"/>
      <protection locked="0"/>
    </xf>
    <xf numFmtId="171" fontId="15" fillId="0" borderId="0" xfId="0" applyNumberFormat="1" applyFont="1" applyAlignment="1">
      <alignment horizontal="left"/>
    </xf>
    <xf numFmtId="0" fontId="6" fillId="0" borderId="0" xfId="0" applyFont="1" applyAlignment="1">
      <alignment horizontal="left"/>
    </xf>
    <xf numFmtId="0" fontId="6" fillId="0" borderId="0" xfId="0" applyFont="1"/>
    <xf numFmtId="43" fontId="0" fillId="0" borderId="0" xfId="0" applyNumberFormat="1"/>
    <xf numFmtId="0" fontId="15" fillId="3" borderId="0" xfId="0" applyFont="1" applyFill="1" applyAlignment="1" applyProtection="1">
      <alignment horizontal="center"/>
      <protection locked="0"/>
    </xf>
    <xf numFmtId="165" fontId="15" fillId="3" borderId="0" xfId="0" applyNumberFormat="1" applyFont="1" applyFill="1" applyAlignment="1" applyProtection="1">
      <alignment horizontal="center"/>
      <protection locked="0"/>
    </xf>
    <xf numFmtId="0" fontId="13" fillId="2" borderId="0" xfId="0" applyFont="1" applyFill="1" applyAlignment="1">
      <alignment horizontal="left" vertical="center"/>
    </xf>
    <xf numFmtId="0" fontId="24" fillId="2" borderId="0" xfId="0" applyFont="1" applyFill="1"/>
    <xf numFmtId="0" fontId="24" fillId="2" borderId="0" xfId="0" applyFont="1" applyFill="1" applyAlignment="1">
      <alignment horizontal="center"/>
    </xf>
    <xf numFmtId="0" fontId="24" fillId="2" borderId="0" xfId="0" applyFont="1" applyFill="1" applyAlignment="1">
      <alignment horizontal="center" vertical="center"/>
    </xf>
    <xf numFmtId="0" fontId="3" fillId="2" borderId="0" xfId="0" applyFont="1" applyFill="1" applyAlignment="1">
      <alignment horizontal="center"/>
    </xf>
    <xf numFmtId="0" fontId="22" fillId="2" borderId="0" xfId="0" applyFont="1" applyFill="1" applyAlignment="1">
      <alignment horizontal="left" vertical="center"/>
    </xf>
    <xf numFmtId="0" fontId="22" fillId="2" borderId="0" xfId="0" applyFont="1" applyFill="1" applyAlignment="1">
      <alignment horizontal="center"/>
    </xf>
    <xf numFmtId="0" fontId="1" fillId="2" borderId="10"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8" fillId="2" borderId="0" xfId="0" applyFont="1" applyFill="1"/>
    <xf numFmtId="0" fontId="18" fillId="2" borderId="0" xfId="0" applyFont="1" applyFill="1" applyAlignment="1">
      <alignment horizontal="center"/>
    </xf>
    <xf numFmtId="0" fontId="0" fillId="2" borderId="0" xfId="0" applyFill="1" applyAlignment="1">
      <alignment horizontal="left" vertical="center"/>
    </xf>
    <xf numFmtId="166" fontId="0" fillId="2" borderId="0" xfId="0" applyNumberFormat="1" applyFill="1" applyAlignment="1">
      <alignment horizontal="left" vertical="center"/>
    </xf>
    <xf numFmtId="1" fontId="4" fillId="2" borderId="0" xfId="0" applyNumberFormat="1" applyFont="1" applyFill="1" applyAlignment="1">
      <alignment horizontal="center"/>
    </xf>
    <xf numFmtId="0" fontId="0" fillId="2" borderId="0" xfId="0" applyFill="1" applyAlignment="1">
      <alignment horizontal="center" vertical="center"/>
    </xf>
    <xf numFmtId="166" fontId="6" fillId="2" borderId="0" xfId="0" applyNumberFormat="1" applyFont="1" applyFill="1" applyAlignment="1">
      <alignment horizontal="left" vertical="center"/>
    </xf>
    <xf numFmtId="0" fontId="6" fillId="2" borderId="15" xfId="0" applyFont="1" applyFill="1" applyBorder="1" applyAlignment="1">
      <alignment horizontal="left" vertical="center"/>
    </xf>
    <xf numFmtId="1" fontId="6" fillId="2" borderId="0" xfId="0" applyNumberFormat="1" applyFont="1" applyFill="1" applyAlignment="1">
      <alignment horizontal="center" vertical="center"/>
    </xf>
    <xf numFmtId="0" fontId="6"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xf numFmtId="0" fontId="2" fillId="2" borderId="0" xfId="0" applyFont="1" applyFill="1" applyAlignment="1">
      <alignment horizontal="center" vertical="center"/>
    </xf>
    <xf numFmtId="0" fontId="1" fillId="2" borderId="0" xfId="0" applyFont="1" applyFill="1" applyAlignment="1">
      <alignment horizontal="center"/>
    </xf>
    <xf numFmtId="167" fontId="6" fillId="2" borderId="15" xfId="0" applyNumberFormat="1" applyFont="1" applyFill="1" applyBorder="1" applyAlignment="1">
      <alignment horizontal="left" vertical="center"/>
    </xf>
    <xf numFmtId="0" fontId="26" fillId="0" borderId="0" xfId="0" applyFont="1" applyAlignment="1">
      <alignment horizontal="center"/>
    </xf>
    <xf numFmtId="0" fontId="12" fillId="2" borderId="0" xfId="0" applyFont="1" applyFill="1"/>
    <xf numFmtId="0" fontId="6" fillId="2" borderId="0" xfId="0" applyFont="1" applyFill="1"/>
    <xf numFmtId="0" fontId="15" fillId="3" borderId="0" xfId="0" applyFont="1" applyFill="1" applyAlignment="1" applyProtection="1">
      <alignment horizontal="left"/>
      <protection locked="0"/>
    </xf>
    <xf numFmtId="9" fontId="16" fillId="3" borderId="0" xfId="3" applyFont="1" applyFill="1" applyAlignment="1" applyProtection="1">
      <alignment horizontal="center"/>
      <protection locked="0"/>
    </xf>
    <xf numFmtId="0" fontId="15" fillId="2" borderId="0" xfId="0" applyFont="1" applyFill="1"/>
    <xf numFmtId="0" fontId="21" fillId="2" borderId="0" xfId="0" applyFont="1" applyFill="1"/>
    <xf numFmtId="0" fontId="8" fillId="2" borderId="0" xfId="0" applyFont="1" applyFill="1"/>
    <xf numFmtId="0" fontId="17" fillId="2" borderId="0" xfId="0" applyFont="1" applyFill="1"/>
    <xf numFmtId="0" fontId="20" fillId="2" borderId="0" xfId="0" applyFont="1" applyFill="1"/>
    <xf numFmtId="165" fontId="20" fillId="2" borderId="0" xfId="0" applyNumberFormat="1" applyFont="1" applyFill="1"/>
    <xf numFmtId="0" fontId="10" fillId="2" borderId="0" xfId="0" applyFont="1" applyFill="1"/>
    <xf numFmtId="0" fontId="10" fillId="2" borderId="0" xfId="0" applyFont="1" applyFill="1" applyAlignment="1">
      <alignment horizontal="center"/>
    </xf>
    <xf numFmtId="0" fontId="5" fillId="2" borderId="0" xfId="0" applyFont="1" applyFill="1"/>
    <xf numFmtId="0" fontId="5" fillId="2" borderId="0" xfId="0" applyFont="1" applyFill="1" applyAlignment="1">
      <alignment horizontal="center"/>
    </xf>
    <xf numFmtId="0" fontId="9" fillId="2" borderId="0" xfId="0" applyFont="1" applyFill="1"/>
    <xf numFmtId="0" fontId="15" fillId="2" borderId="0" xfId="0" applyFont="1" applyFill="1" applyAlignment="1">
      <alignment horizontal="center"/>
    </xf>
    <xf numFmtId="0" fontId="14" fillId="2" borderId="0" xfId="0" applyFont="1" applyFill="1" applyAlignment="1">
      <alignment horizontal="right"/>
    </xf>
    <xf numFmtId="0" fontId="6" fillId="2" borderId="0" xfId="0" applyFont="1" applyFill="1" applyAlignment="1">
      <alignment horizontal="center"/>
    </xf>
    <xf numFmtId="0" fontId="0" fillId="2" borderId="18" xfId="0" applyFill="1" applyBorder="1"/>
    <xf numFmtId="0" fontId="13" fillId="2" borderId="0" xfId="0" applyFont="1" applyFill="1"/>
    <xf numFmtId="0" fontId="2" fillId="2" borderId="0" xfId="0" applyFont="1" applyFill="1" applyAlignment="1">
      <alignment horizontal="center"/>
    </xf>
    <xf numFmtId="0" fontId="2" fillId="2" borderId="12" xfId="0" applyFont="1" applyFill="1" applyBorder="1"/>
    <xf numFmtId="0" fontId="8" fillId="2" borderId="27" xfId="0" applyFont="1" applyFill="1" applyBorder="1" applyAlignment="1">
      <alignment horizontal="center" vertical="top" wrapText="1"/>
    </xf>
    <xf numFmtId="0" fontId="8" fillId="2" borderId="22" xfId="0" applyFont="1" applyFill="1" applyBorder="1" applyAlignment="1">
      <alignment horizontal="center" vertical="top" wrapText="1"/>
    </xf>
    <xf numFmtId="1" fontId="0" fillId="2" borderId="0" xfId="0" applyNumberFormat="1" applyFill="1" applyAlignment="1">
      <alignment horizontal="center"/>
    </xf>
    <xf numFmtId="166" fontId="0" fillId="2" borderId="0" xfId="0" applyNumberFormat="1" applyFill="1"/>
    <xf numFmtId="0" fontId="0" fillId="2" borderId="0" xfId="0" applyFill="1" applyAlignment="1">
      <alignment horizontal="center"/>
    </xf>
    <xf numFmtId="0" fontId="29" fillId="0" borderId="2" xfId="0" applyFont="1" applyBorder="1" applyAlignment="1" applyProtection="1">
      <alignment horizontal="left"/>
      <protection locked="0"/>
    </xf>
    <xf numFmtId="0" fontId="29" fillId="0" borderId="2" xfId="0" applyFont="1" applyBorder="1" applyProtection="1">
      <protection locked="0"/>
    </xf>
    <xf numFmtId="0" fontId="29" fillId="0" borderId="2" xfId="0" applyFont="1" applyBorder="1" applyAlignment="1" applyProtection="1">
      <alignment horizontal="center"/>
      <protection locked="0"/>
    </xf>
    <xf numFmtId="0" fontId="29" fillId="0" borderId="31" xfId="0" applyFont="1" applyBorder="1" applyAlignment="1" applyProtection="1">
      <alignment horizontal="left"/>
      <protection locked="0"/>
    </xf>
    <xf numFmtId="0" fontId="29" fillId="0" borderId="31" xfId="0" applyFont="1" applyBorder="1" applyProtection="1">
      <protection locked="0"/>
    </xf>
    <xf numFmtId="0" fontId="29" fillId="0" borderId="31" xfId="0" applyFont="1" applyBorder="1" applyAlignment="1" applyProtection="1">
      <alignment horizontal="center"/>
      <protection locked="0"/>
    </xf>
    <xf numFmtId="0" fontId="0" fillId="2" borderId="2" xfId="0" applyFill="1" applyBorder="1" applyAlignment="1">
      <alignment horizontal="center"/>
    </xf>
    <xf numFmtId="0" fontId="0" fillId="2" borderId="31" xfId="0" applyFill="1" applyBorder="1" applyAlignment="1">
      <alignment horizontal="center"/>
    </xf>
    <xf numFmtId="166" fontId="29" fillId="0" borderId="2" xfId="0" applyNumberFormat="1" applyFont="1" applyBorder="1" applyAlignment="1" applyProtection="1">
      <alignment horizontal="left" vertical="center"/>
      <protection locked="0"/>
    </xf>
    <xf numFmtId="0" fontId="29" fillId="0" borderId="2" xfId="0" applyFont="1" applyBorder="1" applyAlignment="1" applyProtection="1">
      <alignment horizontal="left" vertical="center"/>
      <protection locked="0"/>
    </xf>
    <xf numFmtId="166" fontId="29" fillId="0" borderId="31" xfId="0" applyNumberFormat="1" applyFont="1" applyBorder="1" applyAlignment="1" applyProtection="1">
      <alignment horizontal="left" vertical="center"/>
      <protection locked="0"/>
    </xf>
    <xf numFmtId="0" fontId="29" fillId="0" borderId="31" xfId="0" applyFont="1" applyBorder="1" applyAlignment="1" applyProtection="1">
      <alignment horizontal="left" vertical="center"/>
      <protection locked="0"/>
    </xf>
    <xf numFmtId="0" fontId="28" fillId="0" borderId="31" xfId="0" applyFont="1" applyBorder="1" applyAlignment="1" applyProtection="1">
      <alignment horizontal="left" vertical="center"/>
      <protection locked="0"/>
    </xf>
    <xf numFmtId="0" fontId="0" fillId="0" borderId="0" xfId="0" applyAlignment="1">
      <alignment horizontal="center"/>
    </xf>
    <xf numFmtId="0" fontId="29" fillId="0" borderId="31" xfId="0" applyFont="1" applyBorder="1" applyAlignment="1" applyProtection="1">
      <alignment wrapText="1"/>
      <protection locked="0"/>
    </xf>
    <xf numFmtId="0" fontId="13" fillId="2" borderId="36" xfId="0" applyFont="1" applyFill="1" applyBorder="1" applyAlignment="1">
      <alignment horizontal="center"/>
    </xf>
    <xf numFmtId="0" fontId="13" fillId="2" borderId="37" xfId="0" applyFont="1" applyFill="1" applyBorder="1" applyAlignment="1">
      <alignment horizontal="center"/>
    </xf>
    <xf numFmtId="0" fontId="7" fillId="2" borderId="0" xfId="0" applyFont="1" applyFill="1"/>
    <xf numFmtId="0" fontId="13" fillId="2" borderId="37" xfId="0" applyFont="1" applyFill="1" applyBorder="1"/>
    <xf numFmtId="0" fontId="33" fillId="2" borderId="16" xfId="0" applyFont="1" applyFill="1" applyBorder="1" applyAlignment="1">
      <alignment horizontal="center"/>
    </xf>
    <xf numFmtId="0" fontId="33" fillId="2" borderId="29" xfId="0" applyFont="1" applyFill="1" applyBorder="1" applyAlignment="1">
      <alignment horizontal="center"/>
    </xf>
    <xf numFmtId="0" fontId="29" fillId="0" borderId="2" xfId="0" applyFont="1" applyBorder="1" applyAlignment="1" applyProtection="1">
      <alignment horizontal="center" vertical="center"/>
      <protection locked="0"/>
    </xf>
    <xf numFmtId="0" fontId="29" fillId="0" borderId="31" xfId="0" applyFont="1" applyBorder="1" applyAlignment="1" applyProtection="1">
      <alignment horizontal="center" vertical="center"/>
      <protection locked="0"/>
    </xf>
    <xf numFmtId="0" fontId="15" fillId="0" borderId="0" xfId="0" applyFont="1" applyAlignment="1">
      <alignment horizontal="center"/>
    </xf>
    <xf numFmtId="0" fontId="29" fillId="0" borderId="0" xfId="0" applyFont="1"/>
    <xf numFmtId="0" fontId="34" fillId="2" borderId="0" xfId="0" applyFont="1" applyFill="1"/>
    <xf numFmtId="168" fontId="34" fillId="2" borderId="0" xfId="1" applyNumberFormat="1" applyFont="1" applyFill="1" applyAlignment="1">
      <alignment horizontal="center"/>
    </xf>
    <xf numFmtId="0" fontId="34" fillId="2" borderId="0" xfId="0" applyFont="1" applyFill="1" applyAlignment="1">
      <alignment horizontal="center"/>
    </xf>
    <xf numFmtId="0" fontId="7" fillId="2" borderId="19" xfId="0" applyFont="1" applyFill="1" applyBorder="1"/>
    <xf numFmtId="0" fontId="32" fillId="5" borderId="31" xfId="0" applyFont="1" applyFill="1" applyBorder="1"/>
    <xf numFmtId="0" fontId="7" fillId="5" borderId="31" xfId="0" applyFont="1" applyFill="1" applyBorder="1" applyAlignment="1">
      <alignment horizontal="center"/>
    </xf>
    <xf numFmtId="164" fontId="16" fillId="2" borderId="34" xfId="0" applyNumberFormat="1" applyFont="1" applyFill="1" applyBorder="1" applyAlignment="1">
      <alignment horizontal="left"/>
    </xf>
    <xf numFmtId="164" fontId="16" fillId="2" borderId="1" xfId="0" applyNumberFormat="1" applyFont="1" applyFill="1" applyBorder="1" applyAlignment="1">
      <alignment horizontal="left"/>
    </xf>
    <xf numFmtId="0" fontId="33" fillId="2" borderId="16" xfId="0" applyFont="1" applyFill="1" applyBorder="1" applyAlignment="1">
      <alignment horizontal="left"/>
    </xf>
    <xf numFmtId="164" fontId="33" fillId="2" borderId="16" xfId="1" applyFont="1" applyFill="1" applyBorder="1" applyAlignment="1" applyProtection="1">
      <alignment horizontal="center"/>
    </xf>
    <xf numFmtId="43" fontId="15" fillId="2" borderId="16" xfId="0" applyNumberFormat="1" applyFont="1" applyFill="1" applyBorder="1"/>
    <xf numFmtId="43" fontId="6" fillId="2" borderId="19" xfId="0" applyNumberFormat="1" applyFont="1" applyFill="1" applyBorder="1"/>
    <xf numFmtId="0" fontId="33" fillId="2" borderId="39" xfId="0" applyFont="1" applyFill="1" applyBorder="1" applyAlignment="1">
      <alignment horizontal="center"/>
    </xf>
    <xf numFmtId="0" fontId="33" fillId="2" borderId="39" xfId="0" applyFont="1" applyFill="1" applyBorder="1" applyAlignment="1">
      <alignment horizontal="left"/>
    </xf>
    <xf numFmtId="164" fontId="33" fillId="2" borderId="39" xfId="1" applyFont="1" applyFill="1" applyBorder="1" applyAlignment="1" applyProtection="1">
      <alignment horizontal="left"/>
    </xf>
    <xf numFmtId="0" fontId="15" fillId="2" borderId="39" xfId="0" applyFont="1" applyFill="1" applyBorder="1"/>
    <xf numFmtId="0" fontId="6" fillId="2" borderId="11" xfId="0" applyFont="1" applyFill="1" applyBorder="1"/>
    <xf numFmtId="0" fontId="36" fillId="2" borderId="29" xfId="0" applyFont="1" applyFill="1" applyBorder="1" applyAlignment="1">
      <alignment horizontal="center"/>
    </xf>
    <xf numFmtId="0" fontId="36" fillId="2" borderId="29" xfId="0" applyFont="1" applyFill="1" applyBorder="1"/>
    <xf numFmtId="164" fontId="33" fillId="2" borderId="16" xfId="1" applyFont="1" applyFill="1" applyBorder="1" applyAlignment="1" applyProtection="1">
      <alignment horizontal="left"/>
    </xf>
    <xf numFmtId="0" fontId="6" fillId="2" borderId="19" xfId="0" applyFont="1" applyFill="1" applyBorder="1"/>
    <xf numFmtId="164" fontId="16" fillId="2" borderId="29" xfId="0" applyNumberFormat="1" applyFont="1" applyFill="1" applyBorder="1" applyAlignment="1">
      <alignment horizontal="left"/>
    </xf>
    <xf numFmtId="1" fontId="7" fillId="2" borderId="31" xfId="0" applyNumberFormat="1" applyFont="1" applyFill="1" applyBorder="1" applyAlignment="1">
      <alignment horizontal="center"/>
    </xf>
    <xf numFmtId="1" fontId="35" fillId="2" borderId="31" xfId="0" applyNumberFormat="1" applyFont="1" applyFill="1" applyBorder="1" applyAlignment="1">
      <alignment horizontal="center"/>
    </xf>
    <xf numFmtId="1" fontId="7" fillId="5" borderId="31" xfId="0" applyNumberFormat="1" applyFont="1" applyFill="1" applyBorder="1" applyAlignment="1">
      <alignment horizontal="center"/>
    </xf>
    <xf numFmtId="164" fontId="16" fillId="2" borderId="11" xfId="0" applyNumberFormat="1" applyFont="1" applyFill="1" applyBorder="1" applyAlignment="1">
      <alignment horizontal="left"/>
    </xf>
    <xf numFmtId="0" fontId="15" fillId="2" borderId="28" xfId="0" applyFont="1" applyFill="1" applyBorder="1" applyAlignment="1">
      <alignment horizontal="center"/>
    </xf>
    <xf numFmtId="0" fontId="33" fillId="2" borderId="29" xfId="0" applyFont="1" applyFill="1" applyBorder="1" applyAlignment="1">
      <alignment horizontal="left"/>
    </xf>
    <xf numFmtId="164" fontId="33" fillId="2" borderId="29" xfId="1" applyFont="1" applyFill="1" applyBorder="1" applyAlignment="1" applyProtection="1">
      <alignment horizontal="left"/>
    </xf>
    <xf numFmtId="0" fontId="15" fillId="2" borderId="29" xfId="0" applyFont="1" applyFill="1" applyBorder="1"/>
    <xf numFmtId="0" fontId="33" fillId="2" borderId="28" xfId="0" applyFont="1" applyFill="1" applyBorder="1" applyAlignment="1">
      <alignment horizontal="center"/>
    </xf>
    <xf numFmtId="0" fontId="37" fillId="2" borderId="24" xfId="0" applyFont="1" applyFill="1" applyBorder="1" applyAlignment="1">
      <alignment horizontal="center"/>
    </xf>
    <xf numFmtId="0" fontId="37" fillId="2" borderId="40" xfId="0" applyFont="1" applyFill="1" applyBorder="1" applyAlignment="1">
      <alignment horizontal="center"/>
    </xf>
    <xf numFmtId="0" fontId="36" fillId="6" borderId="34" xfId="0" applyFont="1" applyFill="1" applyBorder="1" applyAlignment="1">
      <alignment horizontal="center"/>
    </xf>
    <xf numFmtId="0" fontId="36" fillId="6" borderId="34" xfId="0" applyFont="1" applyFill="1" applyBorder="1"/>
    <xf numFmtId="164" fontId="16" fillId="6" borderId="34" xfId="0" applyNumberFormat="1" applyFont="1" applyFill="1" applyBorder="1" applyAlignment="1">
      <alignment horizontal="left"/>
    </xf>
    <xf numFmtId="164" fontId="16" fillId="6" borderId="1" xfId="0" applyNumberFormat="1" applyFont="1" applyFill="1" applyBorder="1" applyAlignment="1">
      <alignment horizontal="left"/>
    </xf>
    <xf numFmtId="0" fontId="15" fillId="2" borderId="28" xfId="0" applyFont="1" applyFill="1" applyBorder="1" applyAlignment="1">
      <alignment horizontal="left"/>
    </xf>
    <xf numFmtId="1" fontId="27" fillId="0" borderId="26" xfId="0" applyNumberFormat="1" applyFont="1" applyBorder="1" applyAlignment="1">
      <alignment horizontal="center"/>
    </xf>
    <xf numFmtId="169" fontId="27" fillId="0" borderId="25" xfId="0" applyNumberFormat="1" applyFont="1" applyBorder="1" applyAlignment="1">
      <alignment horizontal="center"/>
    </xf>
    <xf numFmtId="40" fontId="28" fillId="0" borderId="21" xfId="0" applyNumberFormat="1" applyFont="1" applyBorder="1" applyAlignment="1">
      <alignment horizontal="center"/>
    </xf>
    <xf numFmtId="8" fontId="27" fillId="0" borderId="41" xfId="0" applyNumberFormat="1" applyFont="1" applyBorder="1" applyAlignment="1">
      <alignment horizontal="center"/>
    </xf>
    <xf numFmtId="0" fontId="27" fillId="0" borderId="20" xfId="0" applyFont="1" applyBorder="1" applyAlignment="1">
      <alignment horizontal="center"/>
    </xf>
    <xf numFmtId="9" fontId="27" fillId="0" borderId="26" xfId="3" applyFont="1" applyFill="1" applyBorder="1" applyAlignment="1" applyProtection="1">
      <alignment horizontal="center"/>
    </xf>
    <xf numFmtId="169" fontId="27" fillId="0" borderId="26" xfId="0" applyNumberFormat="1" applyFont="1" applyBorder="1" applyAlignment="1">
      <alignment horizontal="center"/>
    </xf>
    <xf numFmtId="8" fontId="27" fillId="0" borderId="26" xfId="0" applyNumberFormat="1" applyFont="1" applyBorder="1" applyAlignment="1">
      <alignment horizontal="center"/>
    </xf>
    <xf numFmtId="40" fontId="28" fillId="0" borderId="26" xfId="0" applyNumberFormat="1" applyFont="1" applyBorder="1" applyAlignment="1">
      <alignment horizontal="center"/>
    </xf>
    <xf numFmtId="0" fontId="22" fillId="2" borderId="0" xfId="0" applyFont="1" applyFill="1" applyAlignment="1" applyProtection="1">
      <alignment horizontal="center"/>
      <protection locked="0"/>
    </xf>
    <xf numFmtId="0" fontId="22" fillId="2" borderId="0" xfId="0" applyFont="1" applyFill="1" applyProtection="1">
      <protection locked="0"/>
    </xf>
    <xf numFmtId="166" fontId="19" fillId="2" borderId="0" xfId="0" applyNumberFormat="1" applyFont="1" applyFill="1" applyAlignment="1" applyProtection="1">
      <alignment horizontal="left" vertical="center"/>
      <protection locked="0"/>
    </xf>
    <xf numFmtId="0" fontId="19" fillId="2" borderId="15" xfId="0" applyFont="1" applyFill="1" applyBorder="1" applyAlignment="1" applyProtection="1">
      <alignment horizontal="left" vertical="center"/>
      <protection locked="0"/>
    </xf>
    <xf numFmtId="167" fontId="19" fillId="2" borderId="15" xfId="0" applyNumberFormat="1" applyFont="1" applyFill="1" applyBorder="1" applyAlignment="1" applyProtection="1">
      <alignment horizontal="center" vertical="center"/>
      <protection locked="0"/>
    </xf>
    <xf numFmtId="1" fontId="19" fillId="2" borderId="0" xfId="0" applyNumberFormat="1" applyFont="1" applyFill="1" applyAlignment="1" applyProtection="1">
      <alignment horizontal="center" vertical="center"/>
      <protection locked="0"/>
    </xf>
    <xf numFmtId="0" fontId="19" fillId="2" borderId="0" xfId="0" applyFont="1" applyFill="1" applyAlignment="1" applyProtection="1">
      <alignment horizontal="center" vertical="center"/>
      <protection locked="0"/>
    </xf>
    <xf numFmtId="0" fontId="0" fillId="2" borderId="0" xfId="0" applyFill="1" applyProtection="1">
      <protection locked="0"/>
    </xf>
    <xf numFmtId="0" fontId="0" fillId="2" borderId="0" xfId="0" applyFill="1" applyAlignment="1" applyProtection="1">
      <alignment horizontal="center"/>
      <protection locked="0"/>
    </xf>
    <xf numFmtId="0" fontId="28" fillId="2" borderId="35" xfId="0" applyFont="1" applyFill="1" applyBorder="1" applyAlignment="1" applyProtection="1">
      <alignment horizontal="center" vertical="center"/>
      <protection locked="0"/>
    </xf>
    <xf numFmtId="0" fontId="28" fillId="2" borderId="32" xfId="0" applyFont="1" applyFill="1" applyBorder="1" applyAlignment="1" applyProtection="1">
      <alignment horizontal="center" vertical="center"/>
      <protection locked="0"/>
    </xf>
    <xf numFmtId="0" fontId="28" fillId="2" borderId="33" xfId="0" applyFont="1" applyFill="1" applyBorder="1" applyAlignment="1" applyProtection="1">
      <alignment horizontal="center" vertical="center" shrinkToFit="1"/>
      <protection locked="0"/>
    </xf>
    <xf numFmtId="0" fontId="19" fillId="2" borderId="15" xfId="0" applyFont="1" applyFill="1" applyBorder="1" applyProtection="1">
      <protection locked="0"/>
    </xf>
    <xf numFmtId="0" fontId="19" fillId="2" borderId="15" xfId="0" applyFont="1" applyFill="1" applyBorder="1" applyAlignment="1" applyProtection="1">
      <alignment horizontal="center" vertical="center"/>
      <protection locked="0"/>
    </xf>
    <xf numFmtId="166" fontId="6" fillId="2" borderId="0" xfId="0" applyNumberFormat="1" applyFont="1" applyFill="1" applyAlignment="1" applyProtection="1">
      <alignment horizontal="left" vertical="center"/>
      <protection locked="0"/>
    </xf>
    <xf numFmtId="0" fontId="6" fillId="2" borderId="15" xfId="0" applyFont="1" applyFill="1" applyBorder="1" applyProtection="1">
      <protection locked="0"/>
    </xf>
    <xf numFmtId="0" fontId="6" fillId="2" borderId="15" xfId="0" applyFont="1" applyFill="1" applyBorder="1" applyAlignment="1" applyProtection="1">
      <alignment horizontal="left" vertical="center"/>
      <protection locked="0"/>
    </xf>
    <xf numFmtId="1" fontId="6" fillId="2" borderId="0" xfId="0" applyNumberFormat="1" applyFont="1" applyFill="1" applyAlignment="1" applyProtection="1">
      <alignment horizontal="center" vertical="center"/>
      <protection locked="0"/>
    </xf>
    <xf numFmtId="0" fontId="6" fillId="2" borderId="0" xfId="0" applyFont="1" applyFill="1" applyAlignment="1" applyProtection="1">
      <alignment horizontal="center" vertical="center"/>
      <protection locked="0"/>
    </xf>
    <xf numFmtId="167" fontId="6" fillId="2" borderId="15" xfId="0" applyNumberFormat="1" applyFont="1" applyFill="1" applyBorder="1" applyAlignment="1" applyProtection="1">
      <alignment horizontal="left" vertical="center"/>
      <protection locked="0"/>
    </xf>
    <xf numFmtId="167" fontId="0" fillId="2" borderId="0" xfId="0" applyNumberFormat="1" applyFill="1" applyAlignment="1" applyProtection="1">
      <alignment horizontal="center"/>
      <protection locked="0"/>
    </xf>
    <xf numFmtId="0" fontId="30" fillId="0" borderId="31" xfId="0" applyFont="1" applyBorder="1" applyAlignment="1">
      <alignment horizontal="center"/>
    </xf>
    <xf numFmtId="1" fontId="29" fillId="0" borderId="31" xfId="0" applyNumberFormat="1" applyFont="1" applyBorder="1" applyAlignment="1">
      <alignment horizontal="center"/>
    </xf>
    <xf numFmtId="9" fontId="29" fillId="0" borderId="31" xfId="3" applyFont="1" applyFill="1" applyBorder="1" applyAlignment="1" applyProtection="1">
      <alignment horizontal="center"/>
    </xf>
    <xf numFmtId="8" fontId="29" fillId="0" borderId="31" xfId="0" applyNumberFormat="1" applyFont="1" applyBorder="1" applyAlignment="1">
      <alignment horizontal="center"/>
    </xf>
    <xf numFmtId="169" fontId="29" fillId="0" borderId="31" xfId="0" applyNumberFormat="1" applyFont="1" applyBorder="1" applyAlignment="1">
      <alignment horizontal="center"/>
    </xf>
    <xf numFmtId="40" fontId="29" fillId="0" borderId="31" xfId="0" applyNumberFormat="1" applyFont="1" applyBorder="1" applyAlignment="1">
      <alignment horizontal="center"/>
    </xf>
    <xf numFmtId="0" fontId="15" fillId="2" borderId="0" xfId="0" applyFont="1" applyFill="1" applyAlignment="1" applyProtection="1">
      <alignment horizontal="center"/>
      <protection locked="0"/>
    </xf>
    <xf numFmtId="0" fontId="0" fillId="2" borderId="23" xfId="0" applyFill="1" applyBorder="1" applyProtection="1">
      <protection locked="0"/>
    </xf>
    <xf numFmtId="0" fontId="0" fillId="2" borderId="31" xfId="0" applyFill="1" applyBorder="1" applyAlignment="1" applyProtection="1">
      <alignment horizontal="right"/>
      <protection locked="0"/>
    </xf>
    <xf numFmtId="0" fontId="1" fillId="3" borderId="31" xfId="0" applyFont="1" applyFill="1" applyBorder="1" applyAlignment="1" applyProtection="1">
      <alignment horizontal="center"/>
      <protection locked="0"/>
    </xf>
    <xf numFmtId="0" fontId="2" fillId="2" borderId="31" xfId="1" applyNumberFormat="1" applyFill="1" applyBorder="1" applyAlignment="1" applyProtection="1">
      <alignment horizontal="center"/>
    </xf>
    <xf numFmtId="9" fontId="0" fillId="2" borderId="31" xfId="3" applyFont="1" applyFill="1" applyBorder="1" applyAlignment="1" applyProtection="1">
      <alignment horizontal="center"/>
    </xf>
    <xf numFmtId="8" fontId="0" fillId="2" borderId="31" xfId="0" applyNumberFormat="1" applyFill="1" applyBorder="1" applyAlignment="1">
      <alignment horizontal="center"/>
    </xf>
    <xf numFmtId="0" fontId="0" fillId="2" borderId="31" xfId="0" applyFill="1" applyBorder="1" applyAlignment="1">
      <alignment horizontal="right"/>
    </xf>
    <xf numFmtId="0" fontId="16" fillId="6" borderId="13" xfId="0" applyFont="1" applyFill="1" applyBorder="1" applyAlignment="1">
      <alignment horizontal="center"/>
    </xf>
    <xf numFmtId="0" fontId="2" fillId="3" borderId="31" xfId="0" applyFont="1" applyFill="1" applyBorder="1" applyAlignment="1" applyProtection="1">
      <alignment horizontal="center"/>
      <protection locked="0"/>
    </xf>
    <xf numFmtId="44" fontId="2" fillId="3" borderId="31" xfId="4" applyFont="1" applyFill="1" applyBorder="1" applyAlignment="1" applyProtection="1">
      <alignment horizontal="center"/>
      <protection locked="0"/>
    </xf>
    <xf numFmtId="0" fontId="2" fillId="0" borderId="31" xfId="0" applyFont="1" applyBorder="1" applyAlignment="1" applyProtection="1">
      <alignment horizontal="center"/>
      <protection locked="0"/>
    </xf>
    <xf numFmtId="0" fontId="2" fillId="3" borderId="31" xfId="0" applyFont="1" applyFill="1" applyBorder="1" applyAlignment="1" applyProtection="1">
      <alignment horizontal="left"/>
      <protection locked="0"/>
    </xf>
    <xf numFmtId="173" fontId="29" fillId="0" borderId="2" xfId="0" applyNumberFormat="1" applyFont="1" applyBorder="1" applyProtection="1">
      <protection locked="0"/>
    </xf>
    <xf numFmtId="173" fontId="29" fillId="0" borderId="31" xfId="0" applyNumberFormat="1" applyFont="1" applyBorder="1" applyProtection="1">
      <protection locked="0"/>
    </xf>
    <xf numFmtId="0" fontId="2" fillId="8" borderId="31" xfId="0" applyFont="1" applyFill="1" applyBorder="1" applyAlignment="1" applyProtection="1">
      <alignment horizontal="center" vertical="center"/>
      <protection locked="0"/>
    </xf>
    <xf numFmtId="0" fontId="0" fillId="8" borderId="31" xfId="0" applyFill="1" applyBorder="1" applyAlignment="1" applyProtection="1">
      <alignment horizontal="center" vertical="center"/>
      <protection locked="0"/>
    </xf>
    <xf numFmtId="0" fontId="43" fillId="0" borderId="31" xfId="0" applyFont="1" applyBorder="1" applyAlignment="1" applyProtection="1">
      <alignment horizontal="left"/>
      <protection locked="0"/>
    </xf>
    <xf numFmtId="0" fontId="43" fillId="8" borderId="31" xfId="0" applyFont="1" applyFill="1" applyBorder="1" applyAlignment="1" applyProtection="1">
      <alignment horizontal="center"/>
      <protection locked="0"/>
    </xf>
    <xf numFmtId="0" fontId="43" fillId="0" borderId="31" xfId="0" applyFont="1" applyBorder="1" applyAlignment="1" applyProtection="1">
      <alignment horizontal="center"/>
      <protection locked="0"/>
    </xf>
    <xf numFmtId="0" fontId="2" fillId="8" borderId="45" xfId="0" applyFont="1" applyFill="1" applyBorder="1" applyAlignment="1" applyProtection="1">
      <alignment horizontal="center" vertical="center"/>
      <protection locked="0"/>
    </xf>
    <xf numFmtId="0" fontId="44" fillId="8" borderId="31" xfId="0" applyFont="1" applyFill="1" applyBorder="1" applyProtection="1">
      <protection locked="0"/>
    </xf>
    <xf numFmtId="0" fontId="1" fillId="8" borderId="31" xfId="0" applyFont="1" applyFill="1" applyBorder="1" applyAlignment="1" applyProtection="1">
      <alignment horizontal="center" vertical="center"/>
      <protection locked="0"/>
    </xf>
    <xf numFmtId="0" fontId="45" fillId="8" borderId="31" xfId="0" applyFont="1" applyFill="1" applyBorder="1" applyAlignment="1" applyProtection="1">
      <alignment horizontal="center" vertical="center"/>
      <protection locked="0"/>
    </xf>
    <xf numFmtId="0" fontId="0" fillId="8" borderId="0" xfId="0" applyFill="1" applyAlignment="1" applyProtection="1">
      <alignment horizontal="center"/>
      <protection locked="0"/>
    </xf>
    <xf numFmtId="0" fontId="6" fillId="8" borderId="31" xfId="0" applyFont="1" applyFill="1" applyBorder="1" applyAlignment="1" applyProtection="1">
      <alignment horizontal="center" vertical="center"/>
      <protection locked="0"/>
    </xf>
    <xf numFmtId="0" fontId="46" fillId="8" borderId="0" xfId="0" applyFont="1" applyFill="1" applyAlignment="1" applyProtection="1">
      <alignment horizontal="center"/>
      <protection locked="0"/>
    </xf>
    <xf numFmtId="0" fontId="0" fillId="8" borderId="45" xfId="0" applyFill="1" applyBorder="1" applyAlignment="1" applyProtection="1">
      <alignment horizontal="center" vertical="center"/>
      <protection locked="0"/>
    </xf>
    <xf numFmtId="0" fontId="43" fillId="0" borderId="31" xfId="0" applyFont="1" applyBorder="1" applyProtection="1">
      <protection locked="0"/>
    </xf>
    <xf numFmtId="0" fontId="43" fillId="0" borderId="31" xfId="0" applyFont="1" applyBorder="1" applyAlignment="1" applyProtection="1">
      <alignment wrapText="1"/>
      <protection locked="0"/>
    </xf>
    <xf numFmtId="0" fontId="43" fillId="8" borderId="2" xfId="0" applyFont="1" applyFill="1" applyBorder="1" applyAlignment="1" applyProtection="1">
      <alignment horizontal="center"/>
      <protection locked="0"/>
    </xf>
    <xf numFmtId="0" fontId="43" fillId="8" borderId="2" xfId="0" applyFont="1" applyFill="1" applyBorder="1" applyAlignment="1" applyProtection="1">
      <alignment horizontal="left"/>
      <protection locked="0"/>
    </xf>
    <xf numFmtId="0" fontId="6" fillId="8" borderId="46" xfId="0" applyFont="1" applyFill="1" applyBorder="1" applyAlignment="1" applyProtection="1">
      <alignment horizontal="center" vertical="center"/>
      <protection locked="0"/>
    </xf>
    <xf numFmtId="0" fontId="43" fillId="8" borderId="31" xfId="0" applyFont="1" applyFill="1" applyBorder="1" applyAlignment="1" applyProtection="1">
      <alignment horizontal="left"/>
      <protection locked="0"/>
    </xf>
    <xf numFmtId="0" fontId="42" fillId="8" borderId="31" xfId="0" applyFont="1" applyFill="1" applyBorder="1" applyAlignment="1" applyProtection="1">
      <alignment horizontal="center" vertical="center"/>
      <protection locked="0"/>
    </xf>
    <xf numFmtId="0" fontId="45" fillId="8" borderId="0" xfId="0" applyFont="1" applyFill="1" applyProtection="1">
      <protection locked="0"/>
    </xf>
    <xf numFmtId="0" fontId="47" fillId="8" borderId="31" xfId="0" applyFont="1" applyFill="1" applyBorder="1" applyAlignment="1" applyProtection="1">
      <alignment horizontal="center" vertical="center"/>
      <protection locked="0"/>
    </xf>
    <xf numFmtId="49" fontId="6" fillId="8" borderId="31" xfId="0" applyNumberFormat="1" applyFont="1" applyFill="1" applyBorder="1" applyAlignment="1" applyProtection="1">
      <alignment horizontal="center" vertical="center"/>
      <protection locked="0"/>
    </xf>
    <xf numFmtId="0" fontId="40" fillId="8" borderId="44" xfId="5" applyFont="1" applyFill="1" applyAlignment="1" applyProtection="1">
      <alignment horizontal="center" vertical="center"/>
      <protection locked="0"/>
    </xf>
    <xf numFmtId="1" fontId="40" fillId="8" borderId="44" xfId="5" applyNumberFormat="1" applyFont="1" applyFill="1" applyAlignment="1" applyProtection="1">
      <alignment horizontal="center" vertical="center"/>
      <protection locked="0"/>
    </xf>
    <xf numFmtId="0" fontId="41" fillId="8" borderId="31" xfId="0" applyFont="1" applyFill="1" applyBorder="1" applyAlignment="1" applyProtection="1">
      <alignment horizontal="center" vertical="center"/>
      <protection locked="0"/>
    </xf>
    <xf numFmtId="0" fontId="43" fillId="8" borderId="31" xfId="0" applyFont="1" applyFill="1" applyBorder="1" applyProtection="1">
      <protection locked="0"/>
    </xf>
    <xf numFmtId="0" fontId="2" fillId="0" borderId="31" xfId="0" applyFont="1"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28" fillId="9" borderId="39" xfId="0" applyFont="1" applyFill="1" applyBorder="1" applyAlignment="1" applyProtection="1">
      <alignment horizontal="center" vertical="center"/>
      <protection locked="0"/>
    </xf>
    <xf numFmtId="0" fontId="28" fillId="9" borderId="39" xfId="0" applyFont="1" applyFill="1" applyBorder="1" applyAlignment="1" applyProtection="1">
      <alignment horizontal="center" vertical="center" shrinkToFit="1"/>
      <protection locked="0"/>
    </xf>
    <xf numFmtId="0" fontId="28" fillId="10" borderId="39" xfId="0" applyFont="1" applyFill="1" applyBorder="1" applyAlignment="1" applyProtection="1">
      <alignment horizontal="center" vertical="center"/>
      <protection locked="0"/>
    </xf>
    <xf numFmtId="0" fontId="28" fillId="10" borderId="39" xfId="0" applyFont="1" applyFill="1" applyBorder="1" applyAlignment="1" applyProtection="1">
      <alignment horizontal="center" vertical="center" shrinkToFit="1"/>
      <protection locked="0"/>
    </xf>
    <xf numFmtId="0" fontId="28" fillId="6" borderId="39" xfId="0" applyFont="1" applyFill="1" applyBorder="1" applyAlignment="1" applyProtection="1">
      <alignment horizontal="center" vertical="center" shrinkToFit="1"/>
      <protection locked="0"/>
    </xf>
    <xf numFmtId="0" fontId="28" fillId="2" borderId="47" xfId="0" applyFont="1" applyFill="1" applyBorder="1" applyAlignment="1" applyProtection="1">
      <alignment horizontal="center" vertical="center"/>
      <protection locked="0"/>
    </xf>
    <xf numFmtId="0" fontId="28" fillId="2" borderId="48" xfId="0" applyFont="1" applyFill="1" applyBorder="1" applyAlignment="1" applyProtection="1">
      <alignment horizontal="center" vertical="center"/>
      <protection locked="0"/>
    </xf>
    <xf numFmtId="0" fontId="28" fillId="2" borderId="48" xfId="0" applyFont="1" applyFill="1" applyBorder="1" applyAlignment="1" applyProtection="1">
      <alignment horizontal="center" vertical="center" wrapText="1" shrinkToFit="1"/>
      <protection locked="0"/>
    </xf>
    <xf numFmtId="1" fontId="1" fillId="2" borderId="5" xfId="0" applyNumberFormat="1" applyFont="1" applyFill="1" applyBorder="1" applyAlignment="1">
      <alignment horizontal="left" vertical="center"/>
    </xf>
    <xf numFmtId="1" fontId="1" fillId="2" borderId="7" xfId="0" applyNumberFormat="1" applyFont="1" applyFill="1" applyBorder="1" applyAlignment="1">
      <alignment horizontal="left" vertical="center"/>
    </xf>
    <xf numFmtId="1" fontId="1" fillId="2" borderId="8" xfId="0" applyNumberFormat="1" applyFont="1" applyFill="1" applyBorder="1" applyAlignment="1">
      <alignment vertical="center"/>
    </xf>
    <xf numFmtId="0" fontId="28" fillId="2" borderId="49" xfId="0" applyFont="1" applyFill="1" applyBorder="1" applyAlignment="1" applyProtection="1">
      <alignment horizontal="center" vertical="center" shrinkToFit="1"/>
      <protection locked="0"/>
    </xf>
    <xf numFmtId="0" fontId="28" fillId="2" borderId="13" xfId="0" applyFont="1" applyFill="1" applyBorder="1" applyAlignment="1" applyProtection="1">
      <alignment horizontal="center" vertical="center"/>
      <protection locked="0"/>
    </xf>
    <xf numFmtId="0" fontId="28" fillId="2" borderId="34" xfId="0" applyFont="1" applyFill="1" applyBorder="1" applyAlignment="1" applyProtection="1">
      <alignment horizontal="center" vertical="center"/>
      <protection locked="0"/>
    </xf>
    <xf numFmtId="0" fontId="28" fillId="2" borderId="34" xfId="0" applyFont="1" applyFill="1" applyBorder="1" applyAlignment="1" applyProtection="1">
      <alignment horizontal="center" vertical="center" wrapText="1" shrinkToFit="1"/>
      <protection locked="0"/>
    </xf>
    <xf numFmtId="0" fontId="28" fillId="9" borderId="34" xfId="0" applyFont="1" applyFill="1" applyBorder="1" applyAlignment="1" applyProtection="1">
      <alignment horizontal="center" vertical="center"/>
      <protection locked="0"/>
    </xf>
    <xf numFmtId="0" fontId="28" fillId="9" borderId="34" xfId="0" applyFont="1" applyFill="1" applyBorder="1" applyAlignment="1" applyProtection="1">
      <alignment horizontal="center" vertical="center" shrinkToFit="1"/>
      <protection locked="0"/>
    </xf>
    <xf numFmtId="0" fontId="28" fillId="10" borderId="34" xfId="0" applyFont="1" applyFill="1" applyBorder="1" applyAlignment="1" applyProtection="1">
      <alignment horizontal="center" vertical="center"/>
      <protection locked="0"/>
    </xf>
    <xf numFmtId="0" fontId="28" fillId="10" borderId="34" xfId="0" applyFont="1" applyFill="1" applyBorder="1" applyAlignment="1" applyProtection="1">
      <alignment horizontal="center" vertical="center" shrinkToFit="1"/>
      <protection locked="0"/>
    </xf>
    <xf numFmtId="0" fontId="28" fillId="6" borderId="34" xfId="0" applyFont="1" applyFill="1" applyBorder="1" applyAlignment="1" applyProtection="1">
      <alignment horizontal="center" vertical="center" shrinkToFit="1"/>
      <protection locked="0"/>
    </xf>
    <xf numFmtId="0" fontId="28" fillId="6" borderId="14" xfId="0" applyFont="1" applyFill="1" applyBorder="1" applyAlignment="1" applyProtection="1">
      <alignment horizontal="center" vertical="center" shrinkToFit="1"/>
      <protection locked="0"/>
    </xf>
    <xf numFmtId="174" fontId="14" fillId="2" borderId="0" xfId="0" applyNumberFormat="1" applyFont="1" applyFill="1" applyAlignment="1">
      <alignment horizontal="left" vertical="center"/>
    </xf>
    <xf numFmtId="0" fontId="28" fillId="2" borderId="50" xfId="0" applyFont="1" applyFill="1" applyBorder="1" applyAlignment="1" applyProtection="1">
      <alignment horizontal="center" vertical="center" shrinkToFit="1"/>
      <protection locked="0"/>
    </xf>
    <xf numFmtId="0" fontId="25" fillId="2" borderId="0" xfId="0" applyFont="1" applyFill="1" applyAlignment="1">
      <alignment horizontal="left"/>
    </xf>
    <xf numFmtId="0" fontId="1" fillId="2" borderId="0" xfId="0" applyFont="1" applyFill="1" applyAlignment="1">
      <alignment horizontal="left"/>
    </xf>
    <xf numFmtId="0" fontId="33" fillId="2" borderId="0" xfId="0" applyFont="1" applyFill="1" applyAlignment="1">
      <alignment horizontal="center"/>
    </xf>
    <xf numFmtId="164" fontId="15" fillId="2" borderId="0" xfId="0" applyNumberFormat="1" applyFont="1" applyFill="1" applyAlignment="1">
      <alignment horizontal="center" wrapText="1" shrinkToFit="1"/>
    </xf>
    <xf numFmtId="0" fontId="15" fillId="0" borderId="37" xfId="0" applyFont="1" applyBorder="1" applyAlignment="1">
      <alignment horizontal="center" wrapText="1" shrinkToFit="1"/>
    </xf>
    <xf numFmtId="0" fontId="15" fillId="0" borderId="11" xfId="0" applyFont="1" applyBorder="1" applyAlignment="1">
      <alignment horizontal="center" wrapText="1" shrinkToFit="1"/>
    </xf>
    <xf numFmtId="164" fontId="16" fillId="6" borderId="14" xfId="0" applyNumberFormat="1" applyFont="1" applyFill="1" applyBorder="1" applyAlignment="1">
      <alignment horizontal="left"/>
    </xf>
    <xf numFmtId="43" fontId="15" fillId="2" borderId="51" xfId="0" applyNumberFormat="1" applyFont="1" applyFill="1" applyBorder="1"/>
    <xf numFmtId="0" fontId="15" fillId="2" borderId="30" xfId="0" applyFont="1" applyFill="1" applyBorder="1"/>
    <xf numFmtId="0" fontId="16" fillId="2" borderId="28" xfId="0" applyFont="1" applyFill="1" applyBorder="1" applyAlignment="1">
      <alignment horizontal="center"/>
    </xf>
    <xf numFmtId="164" fontId="16" fillId="2" borderId="30" xfId="0" applyNumberFormat="1" applyFont="1" applyFill="1" applyBorder="1" applyAlignment="1">
      <alignment horizontal="left"/>
    </xf>
    <xf numFmtId="0" fontId="15" fillId="2" borderId="52" xfId="0" applyFont="1" applyFill="1" applyBorder="1" applyAlignment="1">
      <alignment horizontal="center"/>
    </xf>
    <xf numFmtId="0" fontId="15" fillId="2" borderId="53" xfId="0" applyFont="1" applyFill="1" applyBorder="1"/>
    <xf numFmtId="0" fontId="16" fillId="2" borderId="54" xfId="0" applyFont="1" applyFill="1" applyBorder="1" applyAlignment="1">
      <alignment horizontal="center"/>
    </xf>
    <xf numFmtId="164" fontId="16" fillId="2" borderId="14" xfId="0" applyNumberFormat="1" applyFont="1" applyFill="1" applyBorder="1" applyAlignment="1">
      <alignment horizontal="left"/>
    </xf>
    <xf numFmtId="0" fontId="37" fillId="2" borderId="52" xfId="0" applyFont="1" applyFill="1" applyBorder="1" applyAlignment="1">
      <alignment horizontal="center"/>
    </xf>
    <xf numFmtId="0" fontId="15" fillId="2" borderId="18" xfId="0" applyFont="1" applyFill="1" applyBorder="1"/>
    <xf numFmtId="0" fontId="15" fillId="2" borderId="19" xfId="0" applyFont="1" applyFill="1" applyBorder="1"/>
    <xf numFmtId="0" fontId="16" fillId="2" borderId="18" xfId="0" applyFont="1" applyFill="1" applyBorder="1"/>
    <xf numFmtId="174" fontId="15" fillId="0" borderId="1" xfId="0" applyNumberFormat="1" applyFont="1" applyBorder="1" applyAlignment="1">
      <alignment horizontal="center"/>
    </xf>
    <xf numFmtId="0" fontId="7" fillId="2" borderId="7" xfId="0" applyFont="1" applyFill="1" applyBorder="1"/>
    <xf numFmtId="0" fontId="27" fillId="2" borderId="7" xfId="0" applyFont="1" applyFill="1" applyBorder="1"/>
    <xf numFmtId="0" fontId="15" fillId="2" borderId="0" xfId="0" applyFont="1" applyFill="1" applyAlignment="1">
      <alignment horizontal="center" wrapText="1"/>
    </xf>
    <xf numFmtId="0" fontId="2" fillId="2" borderId="20" xfId="0" applyFont="1" applyFill="1" applyBorder="1" applyAlignment="1">
      <alignment horizontal="center"/>
    </xf>
    <xf numFmtId="0" fontId="2" fillId="2" borderId="21" xfId="0" applyFont="1" applyFill="1" applyBorder="1" applyAlignment="1">
      <alignment horizontal="center"/>
    </xf>
    <xf numFmtId="0" fontId="1" fillId="2" borderId="21" xfId="0" applyFont="1" applyFill="1" applyBorder="1" applyAlignment="1">
      <alignment horizontal="center"/>
    </xf>
    <xf numFmtId="0" fontId="2" fillId="2" borderId="22" xfId="0" applyFont="1" applyFill="1" applyBorder="1" applyAlignment="1">
      <alignment horizontal="center"/>
    </xf>
    <xf numFmtId="0" fontId="23" fillId="2" borderId="23" xfId="0" applyFont="1" applyFill="1" applyBorder="1" applyAlignment="1">
      <alignment horizontal="center"/>
    </xf>
    <xf numFmtId="0" fontId="23" fillId="2" borderId="18" xfId="0" applyFont="1" applyFill="1" applyBorder="1" applyAlignment="1">
      <alignment horizontal="center"/>
    </xf>
    <xf numFmtId="0" fontId="25" fillId="0" borderId="0" xfId="0" applyFont="1" applyAlignment="1">
      <alignment horizontal="left"/>
    </xf>
    <xf numFmtId="0" fontId="23" fillId="0" borderId="0" xfId="0" applyFont="1" applyAlignment="1">
      <alignment horizontal="center"/>
    </xf>
    <xf numFmtId="0" fontId="1" fillId="0" borderId="27" xfId="0" applyFont="1" applyBorder="1" applyAlignment="1">
      <alignment horizontal="center"/>
    </xf>
    <xf numFmtId="0" fontId="1" fillId="0" borderId="21" xfId="0" applyFont="1" applyBorder="1" applyAlignment="1">
      <alignment horizontal="center"/>
    </xf>
    <xf numFmtId="0" fontId="1" fillId="0" borderId="20" xfId="0" applyFont="1" applyBorder="1" applyAlignment="1">
      <alignment horizontal="center"/>
    </xf>
    <xf numFmtId="0" fontId="1" fillId="0" borderId="42" xfId="0" applyFont="1" applyBorder="1" applyAlignment="1" applyProtection="1">
      <alignment horizontal="center"/>
      <protection locked="0"/>
    </xf>
    <xf numFmtId="0" fontId="1" fillId="0" borderId="1" xfId="0" applyFont="1" applyBorder="1" applyAlignment="1">
      <alignment horizontal="center" wrapText="1" shrinkToFit="1"/>
    </xf>
    <xf numFmtId="0" fontId="1" fillId="0" borderId="11" xfId="0" applyFont="1" applyBorder="1" applyAlignment="1">
      <alignment horizontal="center"/>
    </xf>
    <xf numFmtId="0" fontId="1" fillId="0" borderId="15"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1" fillId="0" borderId="38" xfId="0" applyFont="1" applyBorder="1" applyAlignment="1">
      <alignment horizontal="center"/>
    </xf>
    <xf numFmtId="0" fontId="1" fillId="0" borderId="57" xfId="0" applyFont="1" applyBorder="1" applyAlignment="1">
      <alignment horizontal="center"/>
    </xf>
    <xf numFmtId="0" fontId="50" fillId="0" borderId="13" xfId="0" applyFont="1" applyBorder="1" applyAlignment="1">
      <alignment horizontal="center" vertical="center" wrapText="1"/>
    </xf>
    <xf numFmtId="0" fontId="50" fillId="0" borderId="55" xfId="0" applyFont="1" applyBorder="1" applyAlignment="1">
      <alignment horizontal="center" vertical="center"/>
    </xf>
    <xf numFmtId="0" fontId="50" fillId="0" borderId="1" xfId="0" applyFont="1" applyBorder="1" applyAlignment="1">
      <alignment horizontal="center" vertical="center"/>
    </xf>
    <xf numFmtId="0" fontId="28" fillId="2" borderId="58" xfId="0" applyFont="1" applyFill="1" applyBorder="1" applyAlignment="1" applyProtection="1">
      <alignment horizontal="center" vertical="center" wrapText="1" shrinkToFit="1"/>
      <protection locked="0"/>
    </xf>
    <xf numFmtId="0" fontId="51" fillId="0" borderId="0" xfId="0" applyFont="1"/>
    <xf numFmtId="0" fontId="25" fillId="0" borderId="0" xfId="0" applyFont="1"/>
    <xf numFmtId="0" fontId="52" fillId="0" borderId="0" xfId="0" applyFont="1"/>
    <xf numFmtId="0" fontId="51" fillId="0" borderId="0" xfId="0" applyFont="1" applyAlignment="1">
      <alignment vertical="center"/>
    </xf>
    <xf numFmtId="0" fontId="53" fillId="0" borderId="0" xfId="0" applyFont="1"/>
    <xf numFmtId="0" fontId="25" fillId="0" borderId="0" xfId="0" applyFont="1" applyAlignment="1">
      <alignment vertical="center"/>
    </xf>
    <xf numFmtId="0" fontId="53" fillId="0" borderId="0" xfId="0" applyFont="1" applyAlignment="1">
      <alignment vertical="center"/>
    </xf>
    <xf numFmtId="0" fontId="54" fillId="0" borderId="0" xfId="0" applyFont="1" applyAlignment="1">
      <alignment vertical="center"/>
    </xf>
    <xf numFmtId="0" fontId="55" fillId="0" borderId="0" xfId="0" applyFont="1" applyAlignment="1">
      <alignment vertical="center"/>
    </xf>
    <xf numFmtId="0" fontId="49" fillId="2" borderId="21" xfId="0" applyFont="1" applyFill="1" applyBorder="1" applyAlignment="1">
      <alignment horizontal="center"/>
    </xf>
    <xf numFmtId="0" fontId="23" fillId="0" borderId="21" xfId="0" applyFont="1" applyBorder="1" applyAlignment="1">
      <alignment horizontal="center"/>
    </xf>
    <xf numFmtId="0" fontId="23" fillId="2" borderId="0" xfId="0" applyFont="1" applyFill="1" applyAlignment="1">
      <alignment horizontal="center"/>
    </xf>
    <xf numFmtId="0" fontId="0" fillId="2" borderId="7" xfId="0" applyFill="1" applyBorder="1" applyAlignment="1" applyProtection="1">
      <alignment horizontal="center"/>
      <protection locked="0"/>
    </xf>
    <xf numFmtId="8" fontId="0" fillId="2" borderId="3" xfId="0" applyNumberFormat="1" applyFill="1" applyBorder="1" applyAlignment="1">
      <alignment horizontal="center"/>
    </xf>
    <xf numFmtId="0" fontId="0" fillId="2" borderId="7" xfId="0" applyFill="1" applyBorder="1" applyAlignment="1">
      <alignment horizontal="center"/>
    </xf>
    <xf numFmtId="0" fontId="2" fillId="2" borderId="8" xfId="0" applyFont="1" applyFill="1" applyBorder="1" applyAlignment="1">
      <alignment horizontal="center"/>
    </xf>
    <xf numFmtId="0" fontId="0" fillId="2" borderId="59" xfId="0" applyFill="1" applyBorder="1" applyAlignment="1">
      <alignment horizontal="right"/>
    </xf>
    <xf numFmtId="0" fontId="1" fillId="3" borderId="59" xfId="4" applyNumberFormat="1" applyFont="1" applyFill="1" applyBorder="1" applyAlignment="1" applyProtection="1">
      <alignment horizontal="center"/>
      <protection locked="0"/>
    </xf>
    <xf numFmtId="0" fontId="2" fillId="2" borderId="59" xfId="1" applyNumberFormat="1" applyFill="1" applyBorder="1" applyAlignment="1" applyProtection="1">
      <alignment horizontal="center"/>
    </xf>
    <xf numFmtId="9" fontId="0" fillId="2" borderId="59" xfId="3" applyFont="1" applyFill="1" applyBorder="1" applyAlignment="1" applyProtection="1">
      <alignment horizontal="center"/>
    </xf>
    <xf numFmtId="8" fontId="0" fillId="2" borderId="59" xfId="0" applyNumberFormat="1" applyFill="1" applyBorder="1" applyAlignment="1">
      <alignment horizontal="center"/>
    </xf>
    <xf numFmtId="8" fontId="0" fillId="2" borderId="4" xfId="0" applyNumberFormat="1" applyFill="1" applyBorder="1" applyAlignment="1">
      <alignment horizontal="center"/>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6" fillId="0" borderId="31" xfId="0" applyFont="1" applyBorder="1" applyAlignment="1">
      <alignment horizontal="center"/>
    </xf>
    <xf numFmtId="0" fontId="6" fillId="0" borderId="31" xfId="0" applyFont="1" applyBorder="1" applyAlignment="1">
      <alignment horizontal="left"/>
    </xf>
    <xf numFmtId="0" fontId="1" fillId="2" borderId="0" xfId="0" applyFont="1" applyFill="1"/>
    <xf numFmtId="0" fontId="17" fillId="2" borderId="17" xfId="0" applyFont="1" applyFill="1" applyBorder="1" applyAlignment="1">
      <alignment horizontal="left"/>
    </xf>
    <xf numFmtId="0" fontId="17" fillId="2" borderId="16" xfId="0" applyFont="1" applyFill="1" applyBorder="1"/>
    <xf numFmtId="8" fontId="17" fillId="2" borderId="0" xfId="0" applyNumberFormat="1" applyFont="1" applyFill="1"/>
    <xf numFmtId="2" fontId="17" fillId="2" borderId="27" xfId="0" applyNumberFormat="1" applyFont="1" applyFill="1" applyBorder="1" applyAlignment="1">
      <alignment horizontal="center"/>
    </xf>
    <xf numFmtId="165" fontId="17" fillId="2" borderId="0" xfId="0" applyNumberFormat="1" applyFont="1" applyFill="1" applyAlignment="1">
      <alignment horizontal="center"/>
    </xf>
    <xf numFmtId="0" fontId="17" fillId="2" borderId="27" xfId="0" applyFont="1" applyFill="1" applyBorder="1" applyAlignment="1">
      <alignment horizontal="center"/>
    </xf>
    <xf numFmtId="3" fontId="17" fillId="4" borderId="27" xfId="0" applyNumberFormat="1" applyFont="1" applyFill="1" applyBorder="1" applyAlignment="1">
      <alignment horizontal="center"/>
    </xf>
    <xf numFmtId="4" fontId="2" fillId="2" borderId="31" xfId="1" applyNumberFormat="1" applyFont="1" applyFill="1" applyBorder="1" applyAlignment="1" applyProtection="1">
      <alignment horizontal="center"/>
    </xf>
    <xf numFmtId="165" fontId="2" fillId="2" borderId="31" xfId="1" applyNumberFormat="1" applyFont="1" applyFill="1" applyBorder="1" applyAlignment="1" applyProtection="1">
      <alignment horizontal="center"/>
    </xf>
    <xf numFmtId="3" fontId="2" fillId="4" borderId="31" xfId="0" applyNumberFormat="1" applyFont="1" applyFill="1" applyBorder="1" applyAlignment="1">
      <alignment horizontal="center"/>
    </xf>
    <xf numFmtId="0" fontId="2" fillId="0" borderId="0" xfId="0" applyFont="1"/>
    <xf numFmtId="0" fontId="1" fillId="0" borderId="0" xfId="0" applyFont="1"/>
    <xf numFmtId="174" fontId="1" fillId="2" borderId="0" xfId="0" applyNumberFormat="1" applyFont="1" applyFill="1" applyAlignment="1">
      <alignment horizontal="left"/>
    </xf>
    <xf numFmtId="0" fontId="1" fillId="2" borderId="18" xfId="0" applyFont="1" applyFill="1" applyBorder="1"/>
    <xf numFmtId="9" fontId="1" fillId="2" borderId="0" xfId="3" applyFont="1" applyFill="1" applyProtection="1"/>
    <xf numFmtId="170" fontId="1" fillId="2" borderId="0" xfId="3" applyNumberFormat="1" applyFont="1" applyFill="1" applyBorder="1" applyProtection="1"/>
    <xf numFmtId="0" fontId="2" fillId="2" borderId="0" xfId="0" applyFont="1" applyFill="1" applyAlignment="1" applyProtection="1">
      <alignment horizontal="center"/>
      <protection locked="0"/>
    </xf>
    <xf numFmtId="0" fontId="2" fillId="2" borderId="0" xfId="0" applyFont="1" applyFill="1" applyAlignment="1" applyProtection="1">
      <alignment horizontal="center" vertical="center"/>
      <protection locked="0"/>
    </xf>
    <xf numFmtId="0" fontId="1" fillId="2" borderId="0" xfId="0" applyFont="1" applyFill="1" applyAlignment="1" applyProtection="1">
      <alignment horizontal="center"/>
      <protection locked="0"/>
    </xf>
    <xf numFmtId="0" fontId="1" fillId="2" borderId="0" xfId="0" applyFont="1" applyFill="1" applyAlignment="1" applyProtection="1">
      <alignment horizontal="center" vertical="center"/>
      <protection locked="0"/>
    </xf>
    <xf numFmtId="0" fontId="2" fillId="2" borderId="0" xfId="0" applyFont="1" applyFill="1" applyProtection="1">
      <protection locked="0"/>
    </xf>
    <xf numFmtId="0" fontId="1" fillId="2" borderId="0" xfId="0" applyFont="1" applyFill="1" applyAlignment="1" applyProtection="1">
      <alignment horizontal="left" vertical="center"/>
      <protection locked="0"/>
    </xf>
    <xf numFmtId="167" fontId="1" fillId="2" borderId="0" xfId="0" applyNumberFormat="1" applyFont="1" applyFill="1" applyAlignment="1" applyProtection="1">
      <alignment horizontal="center"/>
      <protection locked="0"/>
    </xf>
    <xf numFmtId="0" fontId="1" fillId="2" borderId="0" xfId="0" applyFont="1" applyFill="1" applyProtection="1">
      <protection locked="0"/>
    </xf>
    <xf numFmtId="0" fontId="2" fillId="2" borderId="0" xfId="0" applyFont="1" applyFill="1" applyAlignment="1" applyProtection="1">
      <alignment horizontal="left" vertical="center"/>
      <protection locked="0"/>
    </xf>
    <xf numFmtId="1" fontId="1" fillId="2" borderId="6" xfId="0" applyNumberFormat="1" applyFont="1" applyFill="1" applyBorder="1" applyAlignment="1">
      <alignment horizontal="center" vertical="center"/>
    </xf>
    <xf numFmtId="1" fontId="1" fillId="2" borderId="3" xfId="0" applyNumberFormat="1" applyFont="1" applyFill="1" applyBorder="1" applyAlignment="1">
      <alignment horizontal="center"/>
    </xf>
    <xf numFmtId="1" fontId="1" fillId="2" borderId="4" xfId="0" applyNumberFormat="1" applyFont="1" applyFill="1" applyBorder="1" applyAlignment="1">
      <alignment horizontal="center"/>
    </xf>
    <xf numFmtId="0" fontId="2" fillId="2" borderId="12" xfId="0" applyFont="1" applyFill="1" applyBorder="1" applyAlignment="1">
      <alignment horizontal="center"/>
    </xf>
    <xf numFmtId="0" fontId="1" fillId="2" borderId="13" xfId="0" applyFont="1" applyFill="1" applyBorder="1" applyAlignment="1">
      <alignment horizontal="center"/>
    </xf>
    <xf numFmtId="0" fontId="2" fillId="2" borderId="14" xfId="0" applyFont="1" applyFill="1" applyBorder="1" applyAlignment="1">
      <alignment horizontal="center"/>
    </xf>
    <xf numFmtId="0" fontId="1" fillId="2" borderId="9"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1" fontId="2" fillId="2" borderId="0" xfId="0" applyNumberFormat="1" applyFont="1" applyFill="1"/>
    <xf numFmtId="1" fontId="1" fillId="2" borderId="10" xfId="0" applyNumberFormat="1" applyFont="1" applyFill="1" applyBorder="1" applyAlignment="1">
      <alignment horizontal="center" vertical="center"/>
    </xf>
    <xf numFmtId="1" fontId="2" fillId="2" borderId="0" xfId="0" applyNumberFormat="1" applyFont="1" applyFill="1" applyAlignment="1">
      <alignment horizontal="center"/>
    </xf>
    <xf numFmtId="167" fontId="2" fillId="2" borderId="0" xfId="0" applyNumberFormat="1" applyFont="1" applyFill="1" applyAlignment="1" applyProtection="1">
      <alignment horizontal="center"/>
      <protection locked="0"/>
    </xf>
    <xf numFmtId="1" fontId="1" fillId="2" borderId="9" xfId="0" applyNumberFormat="1" applyFont="1" applyFill="1" applyBorder="1" applyAlignment="1">
      <alignment horizontal="left" vertical="center"/>
    </xf>
    <xf numFmtId="167" fontId="2" fillId="2" borderId="0" xfId="0" applyNumberFormat="1" applyFont="1" applyFill="1" applyAlignment="1">
      <alignment horizontal="center"/>
    </xf>
    <xf numFmtId="0" fontId="15" fillId="2" borderId="0" xfId="2" applyFont="1" applyFill="1" applyAlignment="1">
      <alignment horizontal="left"/>
    </xf>
    <xf numFmtId="0" fontId="56" fillId="8" borderId="2" xfId="0" applyFont="1" applyFill="1" applyBorder="1" applyAlignment="1" applyProtection="1">
      <alignment horizontal="left"/>
      <protection locked="0"/>
    </xf>
    <xf numFmtId="0" fontId="56" fillId="8" borderId="2" xfId="0" applyFont="1" applyFill="1" applyBorder="1" applyProtection="1">
      <protection locked="0"/>
    </xf>
    <xf numFmtId="0" fontId="56" fillId="8" borderId="2" xfId="0" applyFont="1" applyFill="1" applyBorder="1" applyAlignment="1" applyProtection="1">
      <alignment horizontal="center"/>
      <protection locked="0"/>
    </xf>
    <xf numFmtId="0" fontId="56" fillId="0" borderId="2" xfId="0" applyFont="1" applyBorder="1" applyAlignment="1" applyProtection="1">
      <alignment horizontal="center"/>
      <protection locked="0"/>
    </xf>
    <xf numFmtId="0" fontId="56" fillId="0" borderId="2" xfId="0" applyFont="1" applyBorder="1" applyAlignment="1" applyProtection="1">
      <alignment horizontal="center" vertical="center"/>
      <protection locked="0"/>
    </xf>
    <xf numFmtId="0" fontId="57" fillId="0" borderId="2" xfId="0" applyFont="1" applyBorder="1" applyProtection="1">
      <protection locked="0"/>
    </xf>
    <xf numFmtId="0" fontId="56" fillId="8" borderId="31" xfId="0" applyFont="1" applyFill="1" applyBorder="1" applyAlignment="1" applyProtection="1">
      <alignment horizontal="left"/>
      <protection locked="0"/>
    </xf>
    <xf numFmtId="0" fontId="56" fillId="8" borderId="31" xfId="0" applyFont="1" applyFill="1" applyBorder="1" applyProtection="1">
      <protection locked="0"/>
    </xf>
    <xf numFmtId="0" fontId="56" fillId="8" borderId="31" xfId="0" applyFont="1" applyFill="1" applyBorder="1" applyAlignment="1" applyProtection="1">
      <alignment horizontal="center"/>
      <protection locked="0"/>
    </xf>
    <xf numFmtId="0" fontId="56" fillId="0" borderId="31" xfId="0" applyFont="1" applyBorder="1" applyAlignment="1" applyProtection="1">
      <alignment horizontal="center"/>
      <protection locked="0"/>
    </xf>
    <xf numFmtId="0" fontId="56" fillId="0" borderId="31" xfId="0" applyFont="1" applyBorder="1" applyAlignment="1" applyProtection="1">
      <alignment horizontal="center" vertical="center"/>
      <protection locked="0"/>
    </xf>
    <xf numFmtId="0" fontId="57" fillId="0" borderId="31" xfId="0" applyFont="1" applyBorder="1" applyProtection="1">
      <protection locked="0"/>
    </xf>
    <xf numFmtId="0" fontId="56" fillId="8" borderId="31" xfId="0" applyFont="1" applyFill="1" applyBorder="1" applyAlignment="1" applyProtection="1">
      <alignment horizontal="center" vertical="center"/>
      <protection locked="0"/>
    </xf>
    <xf numFmtId="0" fontId="56" fillId="8" borderId="0" xfId="0" applyFont="1" applyFill="1" applyProtection="1">
      <protection locked="0"/>
    </xf>
    <xf numFmtId="0" fontId="58" fillId="8" borderId="31" xfId="0" applyFont="1" applyFill="1" applyBorder="1" applyAlignment="1" applyProtection="1">
      <alignment horizontal="center" vertical="center"/>
      <protection locked="0"/>
    </xf>
    <xf numFmtId="0" fontId="56" fillId="8" borderId="0" xfId="0" applyFont="1" applyFill="1" applyAlignment="1" applyProtection="1">
      <alignment wrapText="1"/>
      <protection locked="0"/>
    </xf>
    <xf numFmtId="0" fontId="56" fillId="8" borderId="31" xfId="0" applyFont="1" applyFill="1" applyBorder="1" applyAlignment="1" applyProtection="1">
      <alignment wrapText="1"/>
      <protection locked="0"/>
    </xf>
    <xf numFmtId="0" fontId="56" fillId="8" borderId="2" xfId="0" applyFont="1" applyFill="1" applyBorder="1" applyAlignment="1" applyProtection="1">
      <alignment horizontal="center" vertical="center"/>
      <protection locked="0"/>
    </xf>
    <xf numFmtId="0" fontId="51" fillId="0" borderId="0" xfId="0" applyFont="1" applyAlignment="1">
      <alignment vertical="center" wrapText="1"/>
    </xf>
    <xf numFmtId="0" fontId="51" fillId="0" borderId="0" xfId="0" applyFont="1" applyAlignment="1">
      <alignment vertical="center"/>
    </xf>
    <xf numFmtId="0" fontId="52" fillId="0" borderId="0" xfId="0" applyFont="1" applyAlignment="1">
      <alignment vertical="center"/>
    </xf>
    <xf numFmtId="0" fontId="1" fillId="2" borderId="25"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0" borderId="29" xfId="0" applyFont="1" applyBorder="1" applyAlignment="1">
      <alignment horizontal="center" vertical="center" wrapText="1"/>
    </xf>
    <xf numFmtId="0" fontId="1" fillId="2" borderId="24" xfId="0" applyFont="1" applyFill="1" applyBorder="1" applyAlignment="1">
      <alignment horizontal="center" vertical="center" wrapText="1"/>
    </xf>
    <xf numFmtId="0" fontId="1" fillId="0" borderId="28" xfId="0" applyFont="1" applyBorder="1" applyAlignment="1">
      <alignment horizontal="center" vertical="center" wrapText="1"/>
    </xf>
    <xf numFmtId="0" fontId="1" fillId="2" borderId="41" xfId="0" applyFont="1" applyFill="1" applyBorder="1" applyAlignment="1">
      <alignment horizontal="center" vertical="center"/>
    </xf>
    <xf numFmtId="0" fontId="1" fillId="2" borderId="30" xfId="0" applyFont="1" applyFill="1" applyBorder="1" applyAlignment="1">
      <alignment horizontal="center" vertical="center"/>
    </xf>
    <xf numFmtId="0" fontId="31" fillId="4" borderId="42" xfId="0" applyFont="1" applyFill="1" applyBorder="1" applyAlignment="1">
      <alignment horizontal="center"/>
    </xf>
    <xf numFmtId="0" fontId="31" fillId="4" borderId="43" xfId="0" applyFont="1" applyFill="1" applyBorder="1" applyAlignment="1">
      <alignment horizontal="center"/>
    </xf>
    <xf numFmtId="0" fontId="31" fillId="4" borderId="56" xfId="0" applyFont="1" applyFill="1" applyBorder="1" applyAlignment="1">
      <alignment horizontal="center"/>
    </xf>
    <xf numFmtId="0" fontId="15" fillId="0" borderId="0" xfId="0" applyFont="1" applyAlignment="1">
      <alignment horizontal="left"/>
    </xf>
    <xf numFmtId="172" fontId="15" fillId="0" borderId="0" xfId="0" applyNumberFormat="1" applyFont="1" applyAlignment="1">
      <alignment horizontal="left"/>
    </xf>
    <xf numFmtId="0" fontId="1" fillId="0" borderId="13" xfId="0" applyFont="1" applyBorder="1" applyAlignment="1">
      <alignment horizontal="center"/>
    </xf>
    <xf numFmtId="0" fontId="1" fillId="0" borderId="55" xfId="0" applyFont="1" applyBorder="1" applyAlignment="1">
      <alignment horizontal="center"/>
    </xf>
    <xf numFmtId="0" fontId="1" fillId="0" borderId="42" xfId="0" applyFont="1" applyBorder="1" applyAlignment="1">
      <alignment horizontal="center"/>
    </xf>
    <xf numFmtId="0" fontId="1" fillId="0" borderId="43" xfId="0" applyFont="1" applyBorder="1" applyAlignment="1">
      <alignment horizontal="center"/>
    </xf>
    <xf numFmtId="0" fontId="1" fillId="0" borderId="56" xfId="0" applyFont="1" applyBorder="1" applyAlignment="1">
      <alignment horizontal="center"/>
    </xf>
    <xf numFmtId="0" fontId="33" fillId="2" borderId="41" xfId="0" applyFont="1" applyFill="1" applyBorder="1" applyAlignment="1">
      <alignment horizontal="center" vertical="center" wrapText="1"/>
    </xf>
    <xf numFmtId="0" fontId="33" fillId="2" borderId="10" xfId="0" applyFont="1" applyFill="1" applyBorder="1" applyAlignment="1">
      <alignment horizontal="center" vertical="center" wrapText="1"/>
    </xf>
    <xf numFmtId="0" fontId="48" fillId="2" borderId="25" xfId="0" applyFont="1" applyFill="1" applyBorder="1" applyAlignment="1">
      <alignment horizontal="center" vertical="center"/>
    </xf>
    <xf numFmtId="0" fontId="48" fillId="2" borderId="16" xfId="0" applyFont="1" applyFill="1" applyBorder="1" applyAlignment="1">
      <alignment horizontal="center" vertical="center"/>
    </xf>
    <xf numFmtId="0" fontId="33" fillId="2" borderId="25" xfId="0" applyFont="1" applyFill="1" applyBorder="1" applyAlignment="1">
      <alignment horizontal="center" vertical="center"/>
    </xf>
    <xf numFmtId="0" fontId="33" fillId="2" borderId="16" xfId="0" applyFont="1" applyFill="1" applyBorder="1" applyAlignment="1">
      <alignment horizontal="center" vertical="center"/>
    </xf>
    <xf numFmtId="0" fontId="33" fillId="2" borderId="24" xfId="0" applyFont="1" applyFill="1" applyBorder="1" applyAlignment="1">
      <alignment horizontal="center" vertical="center"/>
    </xf>
    <xf numFmtId="0" fontId="33" fillId="2" borderId="40" xfId="0" applyFont="1" applyFill="1" applyBorder="1" applyAlignment="1">
      <alignment horizontal="center" vertical="center"/>
    </xf>
    <xf numFmtId="0" fontId="33" fillId="2" borderId="25"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15" fillId="9" borderId="12" xfId="0" applyFont="1" applyFill="1" applyBorder="1" applyAlignment="1" applyProtection="1">
      <alignment horizontal="center" vertical="center" wrapText="1"/>
      <protection locked="0"/>
    </xf>
    <xf numFmtId="0" fontId="15" fillId="0" borderId="12" xfId="0" applyFont="1" applyBorder="1" applyAlignment="1" applyProtection="1">
      <alignment horizontal="center" vertical="center" wrapText="1"/>
      <protection locked="0"/>
    </xf>
    <xf numFmtId="0" fontId="15" fillId="10" borderId="12" xfId="0" applyFont="1" applyFill="1" applyBorder="1" applyAlignment="1" applyProtection="1">
      <alignment horizontal="center" vertical="center" wrapText="1"/>
      <protection locked="0"/>
    </xf>
    <xf numFmtId="0" fontId="15" fillId="6" borderId="12" xfId="0" applyFont="1" applyFill="1" applyBorder="1" applyAlignment="1" applyProtection="1">
      <alignment horizontal="center" vertical="center" wrapText="1"/>
      <protection locked="0"/>
    </xf>
    <xf numFmtId="0" fontId="15" fillId="9" borderId="31" xfId="0" applyFont="1" applyFill="1" applyBorder="1" applyAlignment="1" applyProtection="1">
      <alignment horizontal="center" vertical="center" wrapText="1"/>
      <protection locked="0"/>
    </xf>
    <xf numFmtId="0" fontId="15" fillId="0" borderId="31" xfId="0" applyFont="1" applyBorder="1" applyAlignment="1" applyProtection="1">
      <alignment horizontal="center" vertical="center" wrapText="1"/>
      <protection locked="0"/>
    </xf>
    <xf numFmtId="0" fontId="15" fillId="10" borderId="31" xfId="0" applyFont="1" applyFill="1" applyBorder="1" applyAlignment="1" applyProtection="1">
      <alignment horizontal="center" vertical="center" wrapText="1"/>
      <protection locked="0"/>
    </xf>
    <xf numFmtId="0" fontId="15" fillId="6" borderId="31" xfId="0" applyFont="1" applyFill="1" applyBorder="1" applyAlignment="1" applyProtection="1">
      <alignment horizontal="center" vertical="center" wrapText="1"/>
      <protection locked="0"/>
    </xf>
  </cellXfs>
  <cellStyles count="6">
    <cellStyle name="Check Cell" xfId="5" builtinId="23"/>
    <cellStyle name="Comma" xfId="1" builtinId="3"/>
    <cellStyle name="Currency" xfId="4" builtinId="4"/>
    <cellStyle name="Normal" xfId="0" builtinId="0"/>
    <cellStyle name="Normal_Monthly OPS template" xfId="2" xr:uid="{00000000-0005-0000-0000-000002000000}"/>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7</xdr:col>
      <xdr:colOff>685800</xdr:colOff>
      <xdr:row>0</xdr:row>
      <xdr:rowOff>19050</xdr:rowOff>
    </xdr:from>
    <xdr:to>
      <xdr:col>9</xdr:col>
      <xdr:colOff>536321</xdr:colOff>
      <xdr:row>4</xdr:row>
      <xdr:rowOff>54678</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7877175" y="19050"/>
          <a:ext cx="1403096" cy="9290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962025</xdr:colOff>
          <xdr:row>3</xdr:row>
          <xdr:rowOff>9525</xdr:rowOff>
        </xdr:from>
        <xdr:to>
          <xdr:col>2</xdr:col>
          <xdr:colOff>47625</xdr:colOff>
          <xdr:row>4</xdr:row>
          <xdr:rowOff>28575</xdr:rowOff>
        </xdr:to>
        <xdr:sp macro="" textlink="">
          <xdr:nvSpPr>
            <xdr:cNvPr id="51207" name="ComboBox1" hidden="1">
              <a:extLst>
                <a:ext uri="{63B3BB69-23CF-44E3-9099-C40C66FF867C}">
                  <a14:compatExt spid="_x0000_s51207"/>
                </a:ext>
                <a:ext uri="{FF2B5EF4-FFF2-40B4-BE49-F238E27FC236}">
                  <a16:creationId xmlns:a16="http://schemas.microsoft.com/office/drawing/2014/main" id="{00000000-0008-0000-0300-000007C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26</xdr:col>
      <xdr:colOff>0</xdr:colOff>
      <xdr:row>46</xdr:row>
      <xdr:rowOff>0</xdr:rowOff>
    </xdr:from>
    <xdr:to>
      <xdr:col>27</xdr:col>
      <xdr:colOff>312420</xdr:colOff>
      <xdr:row>46</xdr:row>
      <xdr:rowOff>0</xdr:rowOff>
    </xdr:to>
    <xdr:pic>
      <xdr:nvPicPr>
        <xdr:cNvPr id="8218" name="Picture 10">
          <a:extLst>
            <a:ext uri="{FF2B5EF4-FFF2-40B4-BE49-F238E27FC236}">
              <a16:creationId xmlns:a16="http://schemas.microsoft.com/office/drawing/2014/main" id="{00000000-0008-0000-0600-00001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30460" y="5181600"/>
          <a:ext cx="9372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control" Target="../activeX/activeX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C93"/>
  <sheetViews>
    <sheetView showGridLines="0" topLeftCell="A15" zoomScale="50" zoomScaleNormal="50" workbookViewId="0">
      <selection activeCell="A6" sqref="A6"/>
    </sheetView>
  </sheetViews>
  <sheetFormatPr defaultColWidth="8.7109375" defaultRowHeight="12.75"/>
  <cols>
    <col min="1" max="1" width="255.7109375" customWidth="1"/>
    <col min="3" max="3" width="46.28515625" customWidth="1"/>
  </cols>
  <sheetData>
    <row r="1" spans="1:3" ht="20.25">
      <c r="A1" s="287"/>
    </row>
    <row r="2" spans="1:3" ht="20.25">
      <c r="A2" s="287"/>
    </row>
    <row r="3" spans="1:3" ht="20.25">
      <c r="A3" s="290" t="s">
        <v>0</v>
      </c>
      <c r="B3" s="291"/>
      <c r="C3" s="291"/>
    </row>
    <row r="4" spans="1:3" ht="15">
      <c r="A4" s="291"/>
      <c r="B4" s="291"/>
      <c r="C4" s="291"/>
    </row>
    <row r="5" spans="1:3" ht="20.25">
      <c r="A5" s="292" t="s">
        <v>1</v>
      </c>
      <c r="B5" s="291"/>
      <c r="C5" s="291"/>
    </row>
    <row r="6" spans="1:3" ht="20.25">
      <c r="A6" s="290" t="s">
        <v>2</v>
      </c>
      <c r="B6" s="291"/>
      <c r="C6" s="291"/>
    </row>
    <row r="7" spans="1:3" ht="15">
      <c r="A7" s="291"/>
      <c r="B7" s="291"/>
      <c r="C7" s="291"/>
    </row>
    <row r="8" spans="1:3" ht="20.25">
      <c r="A8" s="292" t="s">
        <v>3</v>
      </c>
      <c r="B8" s="291"/>
      <c r="C8" s="291"/>
    </row>
    <row r="9" spans="1:3" ht="20.25">
      <c r="A9" s="290" t="s">
        <v>4</v>
      </c>
      <c r="B9" s="291"/>
      <c r="C9" s="291"/>
    </row>
    <row r="10" spans="1:3" ht="20.25">
      <c r="A10" s="290" t="s">
        <v>5</v>
      </c>
      <c r="B10" s="291"/>
      <c r="C10" s="291"/>
    </row>
    <row r="11" spans="1:3" ht="20.25">
      <c r="A11" s="290" t="s">
        <v>6</v>
      </c>
      <c r="B11" s="291"/>
      <c r="C11" s="291"/>
    </row>
    <row r="12" spans="1:3" ht="20.25">
      <c r="A12" s="290" t="s">
        <v>7</v>
      </c>
      <c r="B12" s="291"/>
      <c r="C12" s="291"/>
    </row>
    <row r="13" spans="1:3" ht="20.25">
      <c r="A13" s="290" t="s">
        <v>8</v>
      </c>
      <c r="B13" s="291"/>
      <c r="C13" s="291"/>
    </row>
    <row r="14" spans="1:3" ht="20.25">
      <c r="A14" s="290" t="s">
        <v>9</v>
      </c>
      <c r="B14" s="291"/>
      <c r="C14" s="291"/>
    </row>
    <row r="15" spans="1:3" ht="20.25">
      <c r="A15" s="290" t="s">
        <v>10</v>
      </c>
      <c r="B15" s="291"/>
      <c r="C15" s="291"/>
    </row>
    <row r="16" spans="1:3" ht="15">
      <c r="A16" s="291"/>
      <c r="B16" s="291"/>
      <c r="C16" s="291"/>
    </row>
    <row r="17" spans="1:3" ht="20.25">
      <c r="A17" s="292" t="s">
        <v>11</v>
      </c>
      <c r="B17" s="291"/>
      <c r="C17" s="291"/>
    </row>
    <row r="18" spans="1:3" ht="34.9" customHeight="1">
      <c r="A18" s="373" t="s">
        <v>12</v>
      </c>
      <c r="B18" s="373"/>
      <c r="C18" s="373"/>
    </row>
    <row r="19" spans="1:3" ht="20.25">
      <c r="A19" s="374" t="s">
        <v>13</v>
      </c>
      <c r="B19" s="374"/>
      <c r="C19" s="374"/>
    </row>
    <row r="20" spans="1:3" ht="20.25">
      <c r="A20" s="290"/>
      <c r="B20" s="291"/>
      <c r="C20" s="291"/>
    </row>
    <row r="21" spans="1:3" ht="15">
      <c r="A21" s="294"/>
      <c r="B21" s="291"/>
      <c r="C21" s="291"/>
    </row>
    <row r="22" spans="1:3" ht="18.75">
      <c r="A22" s="295" t="s">
        <v>14</v>
      </c>
      <c r="B22" s="291"/>
      <c r="C22" s="291"/>
    </row>
    <row r="23" spans="1:3" ht="34.9" customHeight="1">
      <c r="A23" s="373" t="s">
        <v>15</v>
      </c>
      <c r="B23" s="373"/>
      <c r="C23" s="373"/>
    </row>
    <row r="24" spans="1:3" ht="20.25">
      <c r="A24" s="290" t="s">
        <v>16</v>
      </c>
      <c r="B24" s="291"/>
      <c r="C24" s="291"/>
    </row>
    <row r="25" spans="1:3" ht="20.25">
      <c r="A25" s="290" t="s">
        <v>17</v>
      </c>
      <c r="B25" s="291"/>
      <c r="C25" s="291"/>
    </row>
    <row r="26" spans="1:3" ht="20.25">
      <c r="A26" s="290" t="s">
        <v>18</v>
      </c>
      <c r="B26" s="291"/>
      <c r="C26" s="291"/>
    </row>
    <row r="27" spans="1:3" ht="20.25">
      <c r="A27" s="290" t="s">
        <v>19</v>
      </c>
      <c r="B27" s="291"/>
      <c r="C27" s="291"/>
    </row>
    <row r="28" spans="1:3" ht="20.25">
      <c r="A28" s="290" t="s">
        <v>20</v>
      </c>
      <c r="B28" s="291"/>
      <c r="C28" s="291"/>
    </row>
    <row r="29" spans="1:3" ht="15">
      <c r="A29" s="291"/>
      <c r="B29" s="291"/>
      <c r="C29" s="291"/>
    </row>
    <row r="30" spans="1:3" ht="20.25">
      <c r="A30" s="375" t="s">
        <v>21</v>
      </c>
      <c r="B30" s="375"/>
      <c r="C30" s="291"/>
    </row>
    <row r="31" spans="1:3" ht="15">
      <c r="A31" s="291"/>
      <c r="B31" s="291"/>
      <c r="C31" s="291"/>
    </row>
    <row r="32" spans="1:3" ht="20.25">
      <c r="A32" s="290" t="s">
        <v>22</v>
      </c>
      <c r="B32" s="291"/>
      <c r="C32" s="291"/>
    </row>
    <row r="33" spans="1:3" ht="20.25">
      <c r="A33" s="290" t="s">
        <v>23</v>
      </c>
      <c r="B33" s="291"/>
      <c r="C33" s="291"/>
    </row>
    <row r="34" spans="1:3" ht="20.25">
      <c r="A34" s="290" t="s">
        <v>24</v>
      </c>
      <c r="B34" s="291"/>
      <c r="C34" s="291"/>
    </row>
    <row r="35" spans="1:3" ht="20.25">
      <c r="A35" s="290" t="s">
        <v>25</v>
      </c>
      <c r="B35" s="291"/>
      <c r="C35" s="291"/>
    </row>
    <row r="36" spans="1:3" ht="20.25">
      <c r="A36" s="290" t="s">
        <v>26</v>
      </c>
      <c r="B36" s="291"/>
      <c r="C36" s="291"/>
    </row>
    <row r="37" spans="1:3" ht="20.25">
      <c r="A37" s="290" t="s">
        <v>27</v>
      </c>
      <c r="B37" s="291"/>
      <c r="C37" s="291"/>
    </row>
    <row r="38" spans="1:3" ht="20.25">
      <c r="A38" s="290" t="s">
        <v>28</v>
      </c>
      <c r="B38" s="291"/>
      <c r="C38" s="291"/>
    </row>
    <row r="39" spans="1:3" ht="15">
      <c r="A39" s="293"/>
    </row>
    <row r="40" spans="1:3" ht="20.25">
      <c r="A40" s="287"/>
    </row>
    <row r="43" spans="1:3" s="287" customFormat="1" ht="20.25"/>
    <row r="44" spans="1:3" s="287" customFormat="1" ht="20.25"/>
    <row r="45" spans="1:3" s="287" customFormat="1" ht="20.25">
      <c r="A45" s="288" t="s">
        <v>0</v>
      </c>
    </row>
    <row r="46" spans="1:3" s="287" customFormat="1" ht="20.25"/>
    <row r="47" spans="1:3" s="287" customFormat="1" ht="20.25">
      <c r="A47" s="288" t="s">
        <v>29</v>
      </c>
    </row>
    <row r="48" spans="1:3" s="287" customFormat="1" ht="20.25">
      <c r="A48" s="287" t="s">
        <v>30</v>
      </c>
    </row>
    <row r="49" spans="1:1" s="287" customFormat="1" ht="20.25"/>
    <row r="50" spans="1:1" s="287" customFormat="1" ht="20.25">
      <c r="A50" s="288" t="s">
        <v>31</v>
      </c>
    </row>
    <row r="51" spans="1:1" s="287" customFormat="1" ht="20.25">
      <c r="A51" s="287" t="s">
        <v>32</v>
      </c>
    </row>
    <row r="52" spans="1:1" s="287" customFormat="1" ht="20.25">
      <c r="A52" s="287" t="s">
        <v>33</v>
      </c>
    </row>
    <row r="53" spans="1:1" s="287" customFormat="1" ht="20.25">
      <c r="A53" s="287" t="s">
        <v>34</v>
      </c>
    </row>
    <row r="54" spans="1:1" s="287" customFormat="1" ht="20.25">
      <c r="A54" s="287" t="s">
        <v>35</v>
      </c>
    </row>
    <row r="55" spans="1:1" s="287" customFormat="1" ht="20.25">
      <c r="A55" s="287" t="s">
        <v>36</v>
      </c>
    </row>
    <row r="56" spans="1:1" s="287" customFormat="1" ht="20.25">
      <c r="A56" s="287" t="s">
        <v>37</v>
      </c>
    </row>
    <row r="57" spans="1:1" s="287" customFormat="1" ht="20.25">
      <c r="A57" s="287" t="s">
        <v>38</v>
      </c>
    </row>
    <row r="58" spans="1:1" s="287" customFormat="1" ht="20.25"/>
    <row r="59" spans="1:1" s="287" customFormat="1" ht="20.25">
      <c r="A59" s="288" t="s">
        <v>39</v>
      </c>
    </row>
    <row r="60" spans="1:1" s="287" customFormat="1" ht="20.25">
      <c r="A60" s="287" t="s">
        <v>40</v>
      </c>
    </row>
    <row r="61" spans="1:1" s="287" customFormat="1" ht="20.25">
      <c r="A61" s="287" t="s">
        <v>41</v>
      </c>
    </row>
    <row r="62" spans="1:1" s="287" customFormat="1" ht="20.25"/>
    <row r="63" spans="1:1" s="287" customFormat="1" ht="20.25">
      <c r="A63" s="288" t="s">
        <v>42</v>
      </c>
    </row>
    <row r="64" spans="1:1" s="287" customFormat="1" ht="20.25">
      <c r="A64" s="287" t="s">
        <v>43</v>
      </c>
    </row>
    <row r="65" spans="1:1" s="287" customFormat="1" ht="20.25">
      <c r="A65" s="287" t="s">
        <v>44</v>
      </c>
    </row>
    <row r="66" spans="1:1" s="287" customFormat="1" ht="20.25">
      <c r="A66" s="287" t="s">
        <v>45</v>
      </c>
    </row>
    <row r="67" spans="1:1" s="287" customFormat="1" ht="20.25">
      <c r="A67" s="287" t="s">
        <v>46</v>
      </c>
    </row>
    <row r="68" spans="1:1" s="287" customFormat="1" ht="20.25">
      <c r="A68" s="287" t="s">
        <v>47</v>
      </c>
    </row>
    <row r="69" spans="1:1" s="287" customFormat="1" ht="20.25">
      <c r="A69" s="287" t="s">
        <v>48</v>
      </c>
    </row>
    <row r="70" spans="1:1" s="287" customFormat="1" ht="20.25"/>
    <row r="71" spans="1:1" s="287" customFormat="1" ht="20.25">
      <c r="A71" s="289" t="s">
        <v>49</v>
      </c>
    </row>
    <row r="72" spans="1:1" s="287" customFormat="1" ht="20.25">
      <c r="A72" s="288" t="s">
        <v>50</v>
      </c>
    </row>
    <row r="73" spans="1:1" s="287" customFormat="1" ht="20.25">
      <c r="A73" s="287" t="s">
        <v>51</v>
      </c>
    </row>
    <row r="74" spans="1:1" s="287" customFormat="1" ht="20.25">
      <c r="A74" s="287" t="s">
        <v>52</v>
      </c>
    </row>
    <row r="75" spans="1:1" s="287" customFormat="1" ht="20.25">
      <c r="A75" s="287" t="s">
        <v>53</v>
      </c>
    </row>
    <row r="76" spans="1:1" s="287" customFormat="1" ht="20.25">
      <c r="A76" s="287" t="s">
        <v>54</v>
      </c>
    </row>
    <row r="77" spans="1:1" s="287" customFormat="1" ht="20.25">
      <c r="A77" s="287" t="s">
        <v>55</v>
      </c>
    </row>
    <row r="78" spans="1:1" s="287" customFormat="1" ht="20.25">
      <c r="A78" s="287" t="s">
        <v>56</v>
      </c>
    </row>
    <row r="79" spans="1:1" s="287" customFormat="1" ht="20.25"/>
    <row r="80" spans="1:1" s="287" customFormat="1" ht="20.25"/>
    <row r="81" s="287" customFormat="1" ht="20.25"/>
    <row r="82" s="287" customFormat="1" ht="20.25"/>
    <row r="83" s="287" customFormat="1" ht="20.25"/>
    <row r="84" s="287" customFormat="1" ht="20.25"/>
    <row r="85" s="287" customFormat="1" ht="20.25"/>
    <row r="86" s="287" customFormat="1" ht="20.25"/>
    <row r="87" s="287" customFormat="1" ht="20.25"/>
    <row r="88" s="287" customFormat="1" ht="20.25"/>
    <row r="89" s="287" customFormat="1" ht="20.25"/>
    <row r="90" s="287" customFormat="1" ht="20.25"/>
    <row r="91" s="287" customFormat="1" ht="20.25"/>
    <row r="92" s="287" customFormat="1" ht="20.25"/>
    <row r="93" s="287" customFormat="1" ht="20.25"/>
  </sheetData>
  <sheetProtection algorithmName="SHA-512" hashValue="80u1JsJgf5/qPwGP55pslnlnwyGU088zFTkDZHdUj2uxr1YnnVsP5gHislkM5glV70bAICOzIxYzHqiyo+nSIw==" saltValue="Xw1ttaxlaCJ+arQfcIVRIA==" spinCount="100000" sheet="1" objects="1" scenarios="1"/>
  <mergeCells count="4">
    <mergeCell ref="A18:C18"/>
    <mergeCell ref="A19:C19"/>
    <mergeCell ref="A23:C23"/>
    <mergeCell ref="A30:B30"/>
  </mergeCells>
  <phoneticPr fontId="11" type="noConversion"/>
  <pageMargins left="0.75" right="0.75" top="0.49" bottom="1" header="0.5" footer="0.5"/>
  <pageSetup scale="33" orientation="landscape" r:id="rId1"/>
  <headerFooter alignWithMargins="0">
    <oddFooter>&amp;R&amp;1#&amp;"Calibri"&amp;10&amp;K000000Essity 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O886"/>
  <sheetViews>
    <sheetView zoomScale="90" zoomScaleNormal="90" workbookViewId="0">
      <pane ySplit="4" topLeftCell="A29" activePane="bottomLeft" state="frozen"/>
      <selection activeCell="A17" sqref="A5:A17"/>
      <selection pane="bottomLeft" activeCell="E61" sqref="E61"/>
    </sheetView>
  </sheetViews>
  <sheetFormatPr defaultColWidth="9.140625" defaultRowHeight="12.75"/>
  <cols>
    <col min="1" max="1" width="15.5703125" style="33" customWidth="1"/>
    <col min="2" max="2" width="41.42578125" style="8" bestFit="1" customWidth="1"/>
    <col min="3" max="3" width="29.140625" style="2" bestFit="1" customWidth="1"/>
    <col min="4" max="4" width="8.85546875" style="35" customWidth="1"/>
    <col min="5" max="12" width="12.140625" style="73" customWidth="1"/>
    <col min="13" max="13" width="12.140625" style="36" customWidth="1"/>
    <col min="14" max="14" width="12.5703125" style="25" hidden="1" customWidth="1"/>
    <col min="15" max="16384" width="9.140625" style="2"/>
  </cols>
  <sheetData>
    <row r="1" spans="1:14" ht="18">
      <c r="A1" s="21" t="s">
        <v>152</v>
      </c>
      <c r="B1" s="31"/>
      <c r="D1" s="350"/>
      <c r="N1" s="32"/>
    </row>
    <row r="2" spans="1:14" ht="18">
      <c r="A2" s="21">
        <f>IF('BORDEREAU DE COMMANDE'!C12="","",'BORDEREAU DE COMMANDE'!C12)</f>
        <v>4</v>
      </c>
      <c r="B2" s="31"/>
      <c r="D2" s="350"/>
      <c r="N2" s="32"/>
    </row>
    <row r="3" spans="1:14" ht="16.149999999999999" customHeight="1" thickBot="1">
      <c r="A3" s="239">
        <f ca="1">'BORDEREAU DE COMMANDE'!C4</f>
        <v>45175</v>
      </c>
      <c r="B3" s="42"/>
      <c r="D3" s="350"/>
      <c r="E3" s="405" t="s">
        <v>153</v>
      </c>
      <c r="F3" s="406"/>
      <c r="G3" s="406"/>
      <c r="H3" s="407" t="s">
        <v>154</v>
      </c>
      <c r="I3" s="406"/>
      <c r="J3" s="406"/>
      <c r="K3" s="408" t="s">
        <v>155</v>
      </c>
      <c r="L3" s="406"/>
      <c r="M3" s="406"/>
      <c r="N3" s="44"/>
    </row>
    <row r="4" spans="1:14" s="154" customFormat="1" ht="41.45" customHeight="1" thickTop="1" thickBot="1">
      <c r="A4" s="230" t="s">
        <v>156</v>
      </c>
      <c r="B4" s="231" t="s">
        <v>157</v>
      </c>
      <c r="C4" s="231" t="s">
        <v>158</v>
      </c>
      <c r="D4" s="232" t="s">
        <v>159</v>
      </c>
      <c r="E4" s="233" t="s">
        <v>160</v>
      </c>
      <c r="F4" s="234" t="s">
        <v>161</v>
      </c>
      <c r="G4" s="234" t="s">
        <v>162</v>
      </c>
      <c r="H4" s="235" t="s">
        <v>160</v>
      </c>
      <c r="I4" s="236" t="s">
        <v>161</v>
      </c>
      <c r="J4" s="236" t="s">
        <v>162</v>
      </c>
      <c r="K4" s="237" t="s">
        <v>160</v>
      </c>
      <c r="L4" s="237" t="s">
        <v>161</v>
      </c>
      <c r="M4" s="238" t="s">
        <v>162</v>
      </c>
      <c r="N4" s="240"/>
    </row>
    <row r="5" spans="1:14" s="153" customFormat="1" ht="20.100000000000001" customHeight="1">
      <c r="A5" s="74"/>
      <c r="B5" s="75"/>
      <c r="C5" s="75"/>
      <c r="D5" s="76"/>
      <c r="E5" s="76"/>
      <c r="F5" s="76"/>
      <c r="G5" s="76"/>
      <c r="H5" s="76"/>
      <c r="I5" s="76"/>
      <c r="J5" s="76"/>
      <c r="K5" s="76"/>
      <c r="L5" s="76"/>
      <c r="M5" s="75"/>
      <c r="N5" s="186"/>
    </row>
    <row r="6" spans="1:14" s="153" customFormat="1" ht="20.100000000000001" customHeight="1">
      <c r="A6" s="74"/>
      <c r="B6" s="78"/>
      <c r="C6" s="78"/>
      <c r="D6" s="79"/>
      <c r="E6" s="79"/>
      <c r="F6" s="79"/>
      <c r="G6" s="79"/>
      <c r="H6" s="79"/>
      <c r="I6" s="79"/>
      <c r="J6" s="79"/>
      <c r="K6" s="79"/>
      <c r="L6" s="79"/>
      <c r="M6" s="78"/>
      <c r="N6" s="187"/>
    </row>
    <row r="7" spans="1:14" s="153" customFormat="1" ht="20.100000000000001" customHeight="1">
      <c r="A7" s="74"/>
      <c r="B7" s="78"/>
      <c r="C7" s="78"/>
      <c r="D7" s="79"/>
      <c r="E7" s="79"/>
      <c r="F7" s="79"/>
      <c r="G7" s="79"/>
      <c r="H7" s="79"/>
      <c r="I7" s="79"/>
      <c r="J7" s="79"/>
      <c r="K7" s="79"/>
      <c r="L7" s="79"/>
      <c r="M7" s="78"/>
      <c r="N7" s="187"/>
    </row>
    <row r="8" spans="1:14" s="153" customFormat="1" ht="20.100000000000001" customHeight="1">
      <c r="A8" s="74"/>
      <c r="B8" s="78"/>
      <c r="C8" s="78"/>
      <c r="D8" s="79"/>
      <c r="E8" s="79"/>
      <c r="F8" s="79"/>
      <c r="G8" s="79"/>
      <c r="H8" s="79"/>
      <c r="I8" s="79"/>
      <c r="J8" s="79"/>
      <c r="K8" s="79"/>
      <c r="L8" s="79"/>
      <c r="M8" s="78"/>
      <c r="N8" s="187"/>
    </row>
    <row r="9" spans="1:14" s="153" customFormat="1" ht="20.100000000000001" customHeight="1">
      <c r="A9" s="74"/>
      <c r="B9" s="78"/>
      <c r="C9" s="78"/>
      <c r="D9" s="79"/>
      <c r="E9" s="79"/>
      <c r="F9" s="79"/>
      <c r="G9" s="79"/>
      <c r="H9" s="79"/>
      <c r="I9" s="79"/>
      <c r="J9" s="79"/>
      <c r="K9" s="79"/>
      <c r="L9" s="79"/>
      <c r="M9" s="78"/>
      <c r="N9" s="187"/>
    </row>
    <row r="10" spans="1:14" s="153" customFormat="1" ht="20.100000000000001" customHeight="1">
      <c r="A10" s="74"/>
      <c r="B10" s="78"/>
      <c r="C10" s="78"/>
      <c r="D10" s="79"/>
      <c r="E10" s="79"/>
      <c r="F10" s="79"/>
      <c r="G10" s="79"/>
      <c r="H10" s="79"/>
      <c r="I10" s="79"/>
      <c r="J10" s="79"/>
      <c r="K10" s="79"/>
      <c r="L10" s="79"/>
      <c r="M10" s="78"/>
      <c r="N10" s="187"/>
    </row>
    <row r="11" spans="1:14" s="153" customFormat="1" ht="20.100000000000001" customHeight="1">
      <c r="A11" s="74"/>
      <c r="B11" s="78"/>
      <c r="C11" s="78"/>
      <c r="D11" s="79"/>
      <c r="E11" s="79"/>
      <c r="F11" s="79"/>
      <c r="G11" s="79"/>
      <c r="H11" s="79"/>
      <c r="I11" s="79"/>
      <c r="J11" s="79"/>
      <c r="K11" s="79"/>
      <c r="L11" s="79"/>
      <c r="M11" s="78"/>
      <c r="N11" s="187"/>
    </row>
    <row r="12" spans="1:14" s="153" customFormat="1" ht="20.100000000000001" customHeight="1">
      <c r="A12" s="74"/>
      <c r="B12" s="78"/>
      <c r="C12" s="78"/>
      <c r="D12" s="79"/>
      <c r="E12" s="79"/>
      <c r="F12" s="79"/>
      <c r="G12" s="79"/>
      <c r="H12" s="79"/>
      <c r="I12" s="79"/>
      <c r="J12" s="79"/>
      <c r="K12" s="79"/>
      <c r="L12" s="79"/>
      <c r="M12" s="78"/>
      <c r="N12" s="187"/>
    </row>
    <row r="13" spans="1:14" s="153" customFormat="1" ht="20.100000000000001" customHeight="1">
      <c r="A13" s="74"/>
      <c r="B13" s="78"/>
      <c r="C13" s="78"/>
      <c r="D13" s="79"/>
      <c r="E13" s="79"/>
      <c r="F13" s="79"/>
      <c r="G13" s="79"/>
      <c r="H13" s="79"/>
      <c r="I13" s="79"/>
      <c r="J13" s="79"/>
      <c r="K13" s="79"/>
      <c r="L13" s="79"/>
      <c r="M13" s="78"/>
      <c r="N13" s="187"/>
    </row>
    <row r="14" spans="1:14" s="153" customFormat="1" ht="20.100000000000001" customHeight="1">
      <c r="A14" s="74"/>
      <c r="B14" s="78"/>
      <c r="C14" s="78"/>
      <c r="D14" s="79"/>
      <c r="E14" s="79"/>
      <c r="F14" s="79"/>
      <c r="G14" s="79"/>
      <c r="H14" s="79"/>
      <c r="I14" s="79"/>
      <c r="J14" s="79"/>
      <c r="K14" s="79"/>
      <c r="L14" s="79"/>
      <c r="M14" s="78"/>
      <c r="N14" s="187"/>
    </row>
    <row r="15" spans="1:14" s="153" customFormat="1" ht="20.100000000000001" customHeight="1">
      <c r="A15" s="74"/>
      <c r="B15" s="78"/>
      <c r="C15" s="78"/>
      <c r="D15" s="79"/>
      <c r="E15" s="79"/>
      <c r="F15" s="79"/>
      <c r="G15" s="79"/>
      <c r="H15" s="79"/>
      <c r="I15" s="79"/>
      <c r="J15" s="79"/>
      <c r="K15" s="79"/>
      <c r="L15" s="79"/>
      <c r="M15" s="78"/>
      <c r="N15" s="187"/>
    </row>
    <row r="16" spans="1:14" s="153" customFormat="1" ht="20.100000000000001" customHeight="1">
      <c r="A16" s="74"/>
      <c r="B16" s="78"/>
      <c r="C16" s="78"/>
      <c r="D16" s="79"/>
      <c r="E16" s="79"/>
      <c r="F16" s="79"/>
      <c r="G16" s="79"/>
      <c r="H16" s="79"/>
      <c r="I16" s="79"/>
      <c r="J16" s="79"/>
      <c r="K16" s="79"/>
      <c r="L16" s="79"/>
      <c r="M16" s="78"/>
      <c r="N16" s="187"/>
    </row>
    <row r="17" spans="1:14" s="153" customFormat="1" ht="20.100000000000001" customHeight="1">
      <c r="A17" s="74"/>
      <c r="B17" s="78"/>
      <c r="C17" s="78"/>
      <c r="D17" s="79"/>
      <c r="E17" s="79"/>
      <c r="F17" s="79"/>
      <c r="G17" s="79"/>
      <c r="H17" s="79"/>
      <c r="I17" s="79"/>
      <c r="J17" s="79"/>
      <c r="K17" s="79"/>
      <c r="L17" s="79"/>
      <c r="M17" s="78"/>
      <c r="N17" s="187"/>
    </row>
    <row r="18" spans="1:14" s="153" customFormat="1" ht="20.100000000000001" customHeight="1">
      <c r="A18" s="74"/>
      <c r="B18" s="78"/>
      <c r="C18" s="78"/>
      <c r="D18" s="79"/>
      <c r="E18" s="79"/>
      <c r="F18" s="79"/>
      <c r="G18" s="79"/>
      <c r="H18" s="79"/>
      <c r="I18" s="79"/>
      <c r="J18" s="79"/>
      <c r="K18" s="79"/>
      <c r="L18" s="79"/>
      <c r="M18" s="78"/>
      <c r="N18" s="187"/>
    </row>
    <row r="19" spans="1:14" s="153" customFormat="1" ht="20.100000000000001" customHeight="1">
      <c r="A19" s="74"/>
      <c r="B19" s="78"/>
      <c r="C19" s="78"/>
      <c r="D19" s="79"/>
      <c r="E19" s="79"/>
      <c r="F19" s="79"/>
      <c r="G19" s="79"/>
      <c r="H19" s="79"/>
      <c r="I19" s="79"/>
      <c r="J19" s="79"/>
      <c r="K19" s="79"/>
      <c r="L19" s="79"/>
      <c r="M19" s="78"/>
      <c r="N19" s="187"/>
    </row>
    <row r="20" spans="1:14" s="153" customFormat="1" ht="20.100000000000001" customHeight="1">
      <c r="A20" s="74"/>
      <c r="B20" s="78"/>
      <c r="C20" s="78"/>
      <c r="D20" s="79"/>
      <c r="E20" s="79"/>
      <c r="F20" s="79"/>
      <c r="G20" s="79"/>
      <c r="H20" s="79"/>
      <c r="I20" s="79"/>
      <c r="J20" s="79"/>
      <c r="K20" s="79"/>
      <c r="L20" s="79"/>
      <c r="M20" s="78"/>
      <c r="N20" s="187"/>
    </row>
    <row r="21" spans="1:14" s="153" customFormat="1" ht="20.100000000000001" customHeight="1">
      <c r="A21" s="74"/>
      <c r="B21" s="78"/>
      <c r="C21" s="78"/>
      <c r="D21" s="79"/>
      <c r="E21" s="79"/>
      <c r="F21" s="79"/>
      <c r="G21" s="79"/>
      <c r="H21" s="79"/>
      <c r="I21" s="79"/>
      <c r="J21" s="79"/>
      <c r="K21" s="79"/>
      <c r="L21" s="79"/>
      <c r="M21" s="78"/>
      <c r="N21" s="187"/>
    </row>
    <row r="22" spans="1:14" s="153" customFormat="1" ht="20.100000000000001" customHeight="1">
      <c r="A22" s="74"/>
      <c r="B22" s="78"/>
      <c r="C22" s="78"/>
      <c r="D22" s="79"/>
      <c r="E22" s="79"/>
      <c r="F22" s="79"/>
      <c r="G22" s="79"/>
      <c r="H22" s="79"/>
      <c r="I22" s="79"/>
      <c r="J22" s="79"/>
      <c r="K22" s="79"/>
      <c r="L22" s="79"/>
      <c r="M22" s="78"/>
      <c r="N22" s="187"/>
    </row>
    <row r="23" spans="1:14" s="153" customFormat="1" ht="20.100000000000001" customHeight="1">
      <c r="A23" s="74"/>
      <c r="B23" s="78"/>
      <c r="C23" s="78"/>
      <c r="D23" s="79"/>
      <c r="E23" s="79"/>
      <c r="F23" s="79"/>
      <c r="G23" s="79"/>
      <c r="H23" s="79"/>
      <c r="I23" s="79"/>
      <c r="J23" s="79"/>
      <c r="K23" s="79"/>
      <c r="L23" s="79"/>
      <c r="M23" s="78"/>
      <c r="N23" s="187"/>
    </row>
    <row r="24" spans="1:14" s="153" customFormat="1" ht="20.100000000000001" customHeight="1">
      <c r="A24" s="74"/>
      <c r="B24" s="78"/>
      <c r="C24" s="78"/>
      <c r="D24" s="79"/>
      <c r="E24" s="79"/>
      <c r="F24" s="79"/>
      <c r="G24" s="79"/>
      <c r="H24" s="79"/>
      <c r="I24" s="79"/>
      <c r="J24" s="79"/>
      <c r="K24" s="79"/>
      <c r="L24" s="79"/>
      <c r="M24" s="78"/>
      <c r="N24" s="187"/>
    </row>
    <row r="25" spans="1:14" s="153" customFormat="1" ht="20.100000000000001" customHeight="1">
      <c r="A25" s="74"/>
      <c r="B25" s="78"/>
      <c r="C25" s="78"/>
      <c r="D25" s="79"/>
      <c r="E25" s="79"/>
      <c r="F25" s="79"/>
      <c r="G25" s="79"/>
      <c r="H25" s="79"/>
      <c r="I25" s="79"/>
      <c r="J25" s="79"/>
      <c r="K25" s="79"/>
      <c r="L25" s="79"/>
      <c r="M25" s="78"/>
      <c r="N25" s="187"/>
    </row>
    <row r="26" spans="1:14" s="153" customFormat="1" ht="20.100000000000001" customHeight="1">
      <c r="A26" s="77"/>
      <c r="B26" s="78"/>
      <c r="C26" s="78"/>
      <c r="D26" s="79"/>
      <c r="E26" s="79"/>
      <c r="F26" s="79"/>
      <c r="G26" s="79"/>
      <c r="H26" s="79"/>
      <c r="I26" s="79"/>
      <c r="J26" s="79"/>
      <c r="K26" s="79"/>
      <c r="L26" s="79"/>
      <c r="M26" s="78"/>
      <c r="N26" s="187"/>
    </row>
    <row r="27" spans="1:14" s="153" customFormat="1" ht="20.100000000000001" customHeight="1">
      <c r="A27" s="77"/>
      <c r="B27" s="78"/>
      <c r="C27" s="78"/>
      <c r="D27" s="79"/>
      <c r="E27" s="79"/>
      <c r="F27" s="79"/>
      <c r="G27" s="79"/>
      <c r="H27" s="79"/>
      <c r="I27" s="79"/>
      <c r="J27" s="79"/>
      <c r="K27" s="79"/>
      <c r="L27" s="79"/>
      <c r="M27" s="78"/>
      <c r="N27" s="187"/>
    </row>
    <row r="28" spans="1:14" s="153" customFormat="1" ht="20.100000000000001" customHeight="1">
      <c r="A28" s="77"/>
      <c r="B28" s="78"/>
      <c r="C28" s="78"/>
      <c r="D28" s="79"/>
      <c r="E28" s="79"/>
      <c r="F28" s="79"/>
      <c r="G28" s="79"/>
      <c r="H28" s="79"/>
      <c r="I28" s="79"/>
      <c r="J28" s="79"/>
      <c r="K28" s="79"/>
      <c r="L28" s="79"/>
      <c r="M28" s="78"/>
      <c r="N28" s="187"/>
    </row>
    <row r="29" spans="1:14" s="153" customFormat="1" ht="20.100000000000001" customHeight="1">
      <c r="A29" s="77"/>
      <c r="B29" s="78"/>
      <c r="C29" s="78"/>
      <c r="D29" s="79"/>
      <c r="E29" s="79"/>
      <c r="F29" s="79"/>
      <c r="G29" s="79"/>
      <c r="H29" s="79"/>
      <c r="I29" s="79"/>
      <c r="J29" s="79"/>
      <c r="K29" s="79"/>
      <c r="L29" s="79"/>
      <c r="M29" s="78"/>
      <c r="N29" s="187"/>
    </row>
    <row r="30" spans="1:14" s="153" customFormat="1" ht="20.100000000000001" customHeight="1">
      <c r="A30" s="77"/>
      <c r="B30" s="78"/>
      <c r="C30" s="78"/>
      <c r="D30" s="79"/>
      <c r="E30" s="79"/>
      <c r="F30" s="79"/>
      <c r="G30" s="79"/>
      <c r="H30" s="79"/>
      <c r="I30" s="79"/>
      <c r="J30" s="79"/>
      <c r="K30" s="79"/>
      <c r="L30" s="79"/>
      <c r="M30" s="78"/>
      <c r="N30" s="187"/>
    </row>
    <row r="31" spans="1:14" s="153" customFormat="1" ht="20.100000000000001" customHeight="1">
      <c r="A31" s="77"/>
      <c r="B31" s="78"/>
      <c r="C31" s="78"/>
      <c r="D31" s="79"/>
      <c r="E31" s="79"/>
      <c r="F31" s="79"/>
      <c r="G31" s="79"/>
      <c r="H31" s="79"/>
      <c r="I31" s="79"/>
      <c r="J31" s="79"/>
      <c r="K31" s="79"/>
      <c r="L31" s="79"/>
      <c r="M31" s="78"/>
      <c r="N31" s="187"/>
    </row>
    <row r="32" spans="1:14" s="153" customFormat="1" ht="20.100000000000001" customHeight="1">
      <c r="A32" s="77"/>
      <c r="B32" s="78"/>
      <c r="C32" s="78"/>
      <c r="D32" s="79"/>
      <c r="E32" s="79"/>
      <c r="F32" s="79"/>
      <c r="G32" s="79"/>
      <c r="H32" s="79"/>
      <c r="I32" s="79"/>
      <c r="J32" s="79"/>
      <c r="K32" s="79"/>
      <c r="L32" s="79"/>
      <c r="M32" s="78"/>
      <c r="N32" s="187"/>
    </row>
    <row r="33" spans="1:14" s="153" customFormat="1" ht="20.100000000000001" customHeight="1">
      <c r="A33" s="77"/>
      <c r="B33" s="78"/>
      <c r="C33" s="78"/>
      <c r="D33" s="79"/>
      <c r="E33" s="79"/>
      <c r="F33" s="79"/>
      <c r="G33" s="79"/>
      <c r="H33" s="79"/>
      <c r="I33" s="79"/>
      <c r="J33" s="79"/>
      <c r="K33" s="79"/>
      <c r="L33" s="79"/>
      <c r="M33" s="78"/>
      <c r="N33" s="187"/>
    </row>
    <row r="34" spans="1:14" s="153" customFormat="1" ht="20.100000000000001" customHeight="1">
      <c r="A34" s="77"/>
      <c r="B34" s="78"/>
      <c r="C34" s="78"/>
      <c r="D34" s="79"/>
      <c r="E34" s="79"/>
      <c r="F34" s="79"/>
      <c r="G34" s="79"/>
      <c r="H34" s="79"/>
      <c r="I34" s="79"/>
      <c r="J34" s="79"/>
      <c r="K34" s="79"/>
      <c r="L34" s="79"/>
      <c r="M34" s="78"/>
      <c r="N34" s="187"/>
    </row>
    <row r="35" spans="1:14" s="153" customFormat="1" ht="20.100000000000001" customHeight="1">
      <c r="A35" s="77"/>
      <c r="B35" s="78"/>
      <c r="C35" s="78"/>
      <c r="D35" s="79"/>
      <c r="E35" s="79"/>
      <c r="F35" s="79"/>
      <c r="G35" s="79"/>
      <c r="H35" s="79"/>
      <c r="I35" s="79"/>
      <c r="J35" s="79"/>
      <c r="K35" s="79"/>
      <c r="L35" s="79"/>
      <c r="M35" s="78"/>
      <c r="N35" s="187"/>
    </row>
    <row r="36" spans="1:14" s="153" customFormat="1" ht="20.100000000000001" customHeight="1">
      <c r="A36" s="77"/>
      <c r="B36" s="78"/>
      <c r="C36" s="78"/>
      <c r="D36" s="79"/>
      <c r="E36" s="79"/>
      <c r="F36" s="79"/>
      <c r="G36" s="79"/>
      <c r="H36" s="79"/>
      <c r="I36" s="79"/>
      <c r="J36" s="79"/>
      <c r="K36" s="79"/>
      <c r="L36" s="79"/>
      <c r="M36" s="78"/>
      <c r="N36" s="187"/>
    </row>
    <row r="37" spans="1:14" s="153" customFormat="1" ht="20.100000000000001" customHeight="1">
      <c r="A37" s="77"/>
      <c r="B37" s="78"/>
      <c r="C37" s="78"/>
      <c r="D37" s="79"/>
      <c r="E37" s="79"/>
      <c r="F37" s="79"/>
      <c r="G37" s="79"/>
      <c r="H37" s="79"/>
      <c r="I37" s="79"/>
      <c r="J37" s="79"/>
      <c r="K37" s="79"/>
      <c r="L37" s="79"/>
      <c r="M37" s="78"/>
      <c r="N37" s="187"/>
    </row>
    <row r="38" spans="1:14" s="153" customFormat="1" ht="20.100000000000001" customHeight="1">
      <c r="A38" s="77"/>
      <c r="B38" s="78"/>
      <c r="C38" s="78"/>
      <c r="D38" s="79"/>
      <c r="E38" s="79"/>
      <c r="F38" s="79"/>
      <c r="G38" s="79"/>
      <c r="H38" s="79"/>
      <c r="I38" s="79"/>
      <c r="J38" s="79"/>
      <c r="K38" s="79"/>
      <c r="L38" s="79"/>
      <c r="M38" s="78"/>
      <c r="N38" s="187"/>
    </row>
    <row r="39" spans="1:14" s="153" customFormat="1" ht="20.100000000000001" hidden="1" customHeight="1">
      <c r="A39" s="77"/>
      <c r="B39" s="78"/>
      <c r="C39" s="78"/>
      <c r="D39" s="79"/>
      <c r="E39" s="79"/>
      <c r="F39" s="79"/>
      <c r="G39" s="79"/>
      <c r="H39" s="79"/>
      <c r="I39" s="79"/>
      <c r="J39" s="79"/>
      <c r="K39" s="79"/>
      <c r="L39" s="79"/>
      <c r="M39" s="78"/>
      <c r="N39" s="78"/>
    </row>
    <row r="40" spans="1:14" s="153" customFormat="1" ht="20.100000000000001" hidden="1" customHeight="1">
      <c r="A40" s="77"/>
      <c r="B40" s="78"/>
      <c r="C40" s="78"/>
      <c r="D40" s="79"/>
      <c r="E40" s="79"/>
      <c r="F40" s="79"/>
      <c r="G40" s="79"/>
      <c r="H40" s="79"/>
      <c r="I40" s="79"/>
      <c r="J40" s="79"/>
      <c r="K40" s="79"/>
      <c r="L40" s="79"/>
      <c r="M40" s="78"/>
      <c r="N40" s="78"/>
    </row>
    <row r="41" spans="1:14" s="153" customFormat="1" ht="20.100000000000001" hidden="1" customHeight="1">
      <c r="A41" s="77"/>
      <c r="B41" s="78"/>
      <c r="C41" s="78"/>
      <c r="D41" s="79"/>
      <c r="E41" s="79"/>
      <c r="F41" s="79"/>
      <c r="G41" s="79"/>
      <c r="H41" s="79"/>
      <c r="I41" s="79"/>
      <c r="J41" s="79"/>
      <c r="K41" s="79"/>
      <c r="L41" s="79"/>
      <c r="M41" s="78"/>
      <c r="N41" s="78"/>
    </row>
    <row r="42" spans="1:14" s="153" customFormat="1" ht="20.100000000000001" hidden="1" customHeight="1">
      <c r="A42" s="77"/>
      <c r="B42" s="78"/>
      <c r="C42" s="78"/>
      <c r="D42" s="79"/>
      <c r="E42" s="79"/>
      <c r="F42" s="79"/>
      <c r="G42" s="79"/>
      <c r="H42" s="79"/>
      <c r="I42" s="79"/>
      <c r="J42" s="79"/>
      <c r="K42" s="79"/>
      <c r="L42" s="79"/>
      <c r="M42" s="78"/>
      <c r="N42" s="78"/>
    </row>
    <row r="43" spans="1:14" s="153" customFormat="1" ht="20.100000000000001" hidden="1" customHeight="1">
      <c r="A43" s="77"/>
      <c r="B43" s="78"/>
      <c r="C43" s="78"/>
      <c r="D43" s="79"/>
      <c r="E43" s="79"/>
      <c r="F43" s="79"/>
      <c r="G43" s="79"/>
      <c r="H43" s="79"/>
      <c r="I43" s="79"/>
      <c r="J43" s="79"/>
      <c r="K43" s="79"/>
      <c r="L43" s="79"/>
      <c r="M43" s="78"/>
      <c r="N43" s="78"/>
    </row>
    <row r="44" spans="1:14" s="153" customFormat="1" ht="20.100000000000001" hidden="1" customHeight="1">
      <c r="A44" s="77"/>
      <c r="B44" s="78"/>
      <c r="C44" s="78"/>
      <c r="D44" s="79"/>
      <c r="E44" s="79"/>
      <c r="F44" s="79"/>
      <c r="G44" s="79"/>
      <c r="H44" s="79"/>
      <c r="I44" s="79"/>
      <c r="J44" s="79"/>
      <c r="K44" s="79"/>
      <c r="L44" s="79"/>
      <c r="M44" s="78"/>
      <c r="N44" s="78"/>
    </row>
    <row r="45" spans="1:14" s="153" customFormat="1" ht="20.100000000000001" hidden="1" customHeight="1">
      <c r="A45" s="77"/>
      <c r="B45" s="78"/>
      <c r="C45" s="78"/>
      <c r="D45" s="79"/>
      <c r="E45" s="79"/>
      <c r="F45" s="79"/>
      <c r="G45" s="79"/>
      <c r="H45" s="79"/>
      <c r="I45" s="79"/>
      <c r="J45" s="79"/>
      <c r="K45" s="79"/>
      <c r="L45" s="79"/>
      <c r="M45" s="78"/>
      <c r="N45" s="78"/>
    </row>
    <row r="46" spans="1:14" s="153" customFormat="1" ht="20.100000000000001" hidden="1" customHeight="1">
      <c r="A46" s="77"/>
      <c r="B46" s="78"/>
      <c r="C46" s="78"/>
      <c r="D46" s="79"/>
      <c r="E46" s="79"/>
      <c r="F46" s="79"/>
      <c r="G46" s="79"/>
      <c r="H46" s="79"/>
      <c r="I46" s="79"/>
      <c r="J46" s="79"/>
      <c r="K46" s="79"/>
      <c r="L46" s="79"/>
      <c r="M46" s="78"/>
      <c r="N46" s="78"/>
    </row>
    <row r="47" spans="1:14" s="153" customFormat="1" ht="20.100000000000001" hidden="1" customHeight="1">
      <c r="A47" s="77"/>
      <c r="B47" s="78"/>
      <c r="C47" s="78"/>
      <c r="D47" s="79"/>
      <c r="E47" s="79"/>
      <c r="F47" s="79"/>
      <c r="G47" s="79"/>
      <c r="H47" s="79"/>
      <c r="I47" s="79"/>
      <c r="J47" s="79"/>
      <c r="K47" s="79"/>
      <c r="L47" s="79"/>
      <c r="M47" s="78"/>
      <c r="N47" s="78"/>
    </row>
    <row r="48" spans="1:14" s="153" customFormat="1" ht="20.100000000000001" hidden="1" customHeight="1">
      <c r="A48" s="77"/>
      <c r="B48" s="78"/>
      <c r="C48" s="78"/>
      <c r="D48" s="79"/>
      <c r="E48" s="79"/>
      <c r="F48" s="79"/>
      <c r="G48" s="79"/>
      <c r="H48" s="79"/>
      <c r="I48" s="79"/>
      <c r="J48" s="79"/>
      <c r="K48" s="79"/>
      <c r="L48" s="79"/>
      <c r="M48" s="78"/>
      <c r="N48" s="78"/>
    </row>
    <row r="49" spans="1:14" s="153" customFormat="1" ht="20.100000000000001" hidden="1" customHeight="1">
      <c r="A49" s="77"/>
      <c r="B49" s="78"/>
      <c r="C49" s="78"/>
      <c r="D49" s="79"/>
      <c r="E49" s="79"/>
      <c r="F49" s="79"/>
      <c r="G49" s="79"/>
      <c r="H49" s="79"/>
      <c r="I49" s="79"/>
      <c r="J49" s="79"/>
      <c r="K49" s="79"/>
      <c r="L49" s="79"/>
      <c r="M49" s="78"/>
      <c r="N49" s="78"/>
    </row>
    <row r="50" spans="1:14" s="153" customFormat="1" ht="20.100000000000001" hidden="1" customHeight="1">
      <c r="A50" s="77"/>
      <c r="B50" s="78"/>
      <c r="C50" s="78"/>
      <c r="D50" s="79"/>
      <c r="E50" s="79"/>
      <c r="F50" s="79"/>
      <c r="G50" s="79"/>
      <c r="H50" s="79"/>
      <c r="I50" s="79"/>
      <c r="J50" s="79"/>
      <c r="K50" s="79"/>
      <c r="L50" s="79"/>
      <c r="M50" s="78"/>
      <c r="N50" s="78"/>
    </row>
    <row r="51" spans="1:14" s="153" customFormat="1" ht="20.100000000000001" hidden="1" customHeight="1">
      <c r="A51" s="77"/>
      <c r="B51" s="78"/>
      <c r="C51" s="78"/>
      <c r="D51" s="79"/>
      <c r="E51" s="79"/>
      <c r="F51" s="79"/>
      <c r="G51" s="79"/>
      <c r="H51" s="79"/>
      <c r="I51" s="79"/>
      <c r="J51" s="79"/>
      <c r="K51" s="79"/>
      <c r="L51" s="79"/>
      <c r="M51" s="78"/>
      <c r="N51" s="78"/>
    </row>
    <row r="52" spans="1:14" s="153" customFormat="1" ht="20.100000000000001" hidden="1" customHeight="1">
      <c r="A52" s="77"/>
      <c r="B52" s="78"/>
      <c r="C52" s="78"/>
      <c r="D52" s="79"/>
      <c r="E52" s="79"/>
      <c r="F52" s="79"/>
      <c r="G52" s="79"/>
      <c r="H52" s="79"/>
      <c r="I52" s="79"/>
      <c r="J52" s="79"/>
      <c r="K52" s="79"/>
      <c r="L52" s="79"/>
      <c r="M52" s="78"/>
      <c r="N52" s="78"/>
    </row>
    <row r="53" spans="1:14" s="153" customFormat="1" ht="20.100000000000001" hidden="1" customHeight="1">
      <c r="A53" s="77"/>
      <c r="B53" s="78"/>
      <c r="C53" s="78"/>
      <c r="D53" s="79"/>
      <c r="E53" s="79"/>
      <c r="F53" s="79"/>
      <c r="G53" s="79"/>
      <c r="H53" s="79"/>
      <c r="I53" s="79"/>
      <c r="J53" s="79"/>
      <c r="K53" s="79"/>
      <c r="L53" s="79"/>
      <c r="M53" s="78"/>
      <c r="N53" s="78"/>
    </row>
    <row r="54" spans="1:14" s="153" customFormat="1" ht="20.100000000000001" hidden="1" customHeight="1">
      <c r="A54" s="84"/>
      <c r="B54" s="85"/>
      <c r="C54" s="78"/>
      <c r="D54" s="79"/>
      <c r="E54" s="79"/>
      <c r="F54" s="79"/>
      <c r="G54" s="79"/>
      <c r="H54" s="79"/>
      <c r="I54" s="79"/>
      <c r="J54" s="79"/>
      <c r="K54" s="79"/>
      <c r="L54" s="79"/>
      <c r="M54" s="78"/>
      <c r="N54" s="78"/>
    </row>
    <row r="55" spans="1:14" s="153" customFormat="1" ht="20.100000000000001" hidden="1" customHeight="1">
      <c r="A55" s="84"/>
      <c r="B55" s="85"/>
      <c r="C55" s="78"/>
      <c r="D55" s="79"/>
      <c r="E55" s="79"/>
      <c r="F55" s="79"/>
      <c r="G55" s="79"/>
      <c r="H55" s="79"/>
      <c r="I55" s="79"/>
      <c r="J55" s="79"/>
      <c r="K55" s="79"/>
      <c r="L55" s="79"/>
      <c r="M55" s="78"/>
      <c r="N55" s="78"/>
    </row>
    <row r="56" spans="1:14" s="153" customFormat="1" ht="20.100000000000001" hidden="1" customHeight="1">
      <c r="A56" s="84"/>
      <c r="B56" s="78"/>
      <c r="C56" s="78"/>
      <c r="D56" s="79"/>
      <c r="E56" s="79"/>
      <c r="F56" s="79"/>
      <c r="G56" s="79"/>
      <c r="H56" s="79"/>
      <c r="I56" s="79"/>
      <c r="J56" s="79"/>
      <c r="K56" s="79"/>
      <c r="L56" s="79"/>
      <c r="M56" s="78"/>
      <c r="N56" s="78"/>
    </row>
    <row r="57" spans="1:14" s="153" customFormat="1" ht="20.100000000000001" hidden="1" customHeight="1">
      <c r="A57" s="84"/>
      <c r="B57" s="78"/>
      <c r="C57" s="78"/>
      <c r="D57" s="79"/>
      <c r="E57" s="79"/>
      <c r="F57" s="79"/>
      <c r="G57" s="79"/>
      <c r="H57" s="79"/>
      <c r="I57" s="79"/>
      <c r="J57" s="79"/>
      <c r="K57" s="79"/>
      <c r="L57" s="79"/>
      <c r="M57" s="78"/>
      <c r="N57" s="78"/>
    </row>
    <row r="58" spans="1:14" s="153" customFormat="1" ht="20.100000000000001" customHeight="1" thickBot="1">
      <c r="A58" s="160"/>
      <c r="B58" s="161"/>
      <c r="C58" s="162"/>
      <c r="D58" s="163"/>
      <c r="E58" s="164"/>
      <c r="F58" s="164"/>
      <c r="G58" s="164"/>
      <c r="H58" s="164"/>
      <c r="I58" s="164"/>
      <c r="J58" s="164"/>
      <c r="K58" s="164"/>
      <c r="L58" s="164"/>
      <c r="M58" s="351"/>
      <c r="N58" s="332"/>
    </row>
    <row r="59" spans="1:14">
      <c r="B59" s="352" t="s">
        <v>175</v>
      </c>
      <c r="C59" s="349">
        <f>COUNTA(A5:A57)</f>
        <v>0</v>
      </c>
      <c r="D59" s="67"/>
      <c r="E59" s="67"/>
      <c r="N59" s="44"/>
    </row>
    <row r="60" spans="1:14">
      <c r="B60" s="227" t="s">
        <v>176</v>
      </c>
      <c r="C60" s="340">
        <f>COUNTA(B5:B57)</f>
        <v>0</v>
      </c>
      <c r="D60" s="67"/>
      <c r="E60" s="67"/>
      <c r="N60" s="44"/>
    </row>
    <row r="61" spans="1:14" ht="13.5" thickBot="1">
      <c r="B61" s="228" t="s">
        <v>177</v>
      </c>
      <c r="C61" s="341">
        <f>COUNTIF(D5:D57,E61)</f>
        <v>0</v>
      </c>
      <c r="D61" s="67" t="s">
        <v>166</v>
      </c>
      <c r="E61" s="67" t="s">
        <v>167</v>
      </c>
      <c r="N61" s="44"/>
    </row>
    <row r="62" spans="1:14" s="42" customFormat="1" hidden="1">
      <c r="A62" s="41"/>
      <c r="B62" s="12"/>
      <c r="C62" s="13"/>
      <c r="D62" s="67"/>
      <c r="E62" s="67"/>
      <c r="F62" s="67"/>
      <c r="G62" s="67"/>
      <c r="H62" s="67"/>
      <c r="I62" s="67"/>
      <c r="J62" s="67"/>
      <c r="K62" s="67"/>
      <c r="L62" s="67"/>
      <c r="M62" s="43"/>
      <c r="N62" s="44"/>
    </row>
    <row r="63" spans="1:14" ht="13.5" hidden="1" thickBot="1">
      <c r="B63" s="68"/>
      <c r="C63" s="342"/>
      <c r="D63" s="67"/>
      <c r="E63" s="67"/>
      <c r="N63" s="44"/>
    </row>
    <row r="64" spans="1:14" ht="13.5" hidden="1" thickBot="1">
      <c r="B64" s="343" t="s">
        <v>168</v>
      </c>
      <c r="C64" s="344"/>
      <c r="D64" s="67"/>
      <c r="E64" s="67"/>
      <c r="N64" s="44"/>
    </row>
    <row r="65" spans="2:5" hidden="1">
      <c r="B65" s="345" t="s">
        <v>169</v>
      </c>
      <c r="C65" s="28">
        <f>COUNTIF('4'!$N$5:$N$56,B65)</f>
        <v>0</v>
      </c>
      <c r="D65" s="67"/>
      <c r="E65" s="67"/>
    </row>
    <row r="66" spans="2:5" hidden="1">
      <c r="B66" s="346" t="s">
        <v>170</v>
      </c>
      <c r="C66" s="29">
        <f>COUNTIF('4'!$N$5:$N$56,B66)</f>
        <v>0</v>
      </c>
      <c r="D66" s="67"/>
      <c r="E66" s="67"/>
    </row>
    <row r="67" spans="2:5" hidden="1">
      <c r="B67" s="346" t="s">
        <v>171</v>
      </c>
      <c r="C67" s="29">
        <f>COUNTIF('4'!$N$5:$N$56,B67)</f>
        <v>0</v>
      </c>
      <c r="D67" s="67"/>
      <c r="E67" s="67"/>
    </row>
    <row r="68" spans="2:5" hidden="1">
      <c r="B68" s="346" t="s">
        <v>172</v>
      </c>
      <c r="C68" s="29">
        <f>COUNTIF('4'!$N$5:$N$56,B68)</f>
        <v>0</v>
      </c>
      <c r="D68" s="67"/>
      <c r="E68" s="67"/>
    </row>
    <row r="69" spans="2:5" hidden="1">
      <c r="B69" s="346" t="s">
        <v>173</v>
      </c>
      <c r="C69" s="29">
        <f>COUNTIF('4'!$N$5:$N$56,B69)</f>
        <v>0</v>
      </c>
      <c r="D69" s="67"/>
      <c r="E69" s="67"/>
    </row>
    <row r="70" spans="2:5" ht="13.5" hidden="1" thickBot="1">
      <c r="B70" s="347" t="s">
        <v>174</v>
      </c>
      <c r="C70" s="30">
        <f>COUNTIF('4'!$N$5:$N$56,B70)</f>
        <v>0</v>
      </c>
      <c r="D70" s="67"/>
      <c r="E70" s="67"/>
    </row>
    <row r="97" spans="1:15" ht="14.45" customHeight="1">
      <c r="A97" s="2"/>
      <c r="B97" s="2"/>
      <c r="D97" s="71"/>
      <c r="M97" s="2"/>
      <c r="N97" s="44"/>
    </row>
    <row r="98" spans="1:15" ht="14.25" customHeight="1">
      <c r="A98" s="2"/>
      <c r="B98" s="2"/>
      <c r="D98" s="71"/>
      <c r="M98" s="2"/>
      <c r="N98" s="44"/>
    </row>
    <row r="99" spans="1:15" ht="14.25" customHeight="1">
      <c r="A99" s="2"/>
      <c r="B99" s="2"/>
      <c r="D99" s="71"/>
      <c r="M99" s="2"/>
      <c r="N99" s="44"/>
    </row>
    <row r="100" spans="1:15" ht="1.5" customHeight="1">
      <c r="A100" s="2"/>
      <c r="B100" s="2"/>
      <c r="D100" s="71"/>
      <c r="M100" s="2"/>
      <c r="N100" s="44"/>
    </row>
    <row r="101" spans="1:15" ht="14.45" customHeight="1">
      <c r="B101" s="42"/>
      <c r="D101" s="350"/>
      <c r="N101" s="44"/>
    </row>
    <row r="102" spans="1:15" s="1" customFormat="1" ht="14.45" customHeight="1">
      <c r="A102" s="33"/>
      <c r="B102" s="42"/>
      <c r="C102" s="2"/>
      <c r="D102" s="350"/>
      <c r="E102" s="73"/>
      <c r="F102" s="73"/>
      <c r="G102" s="73"/>
      <c r="H102" s="73"/>
      <c r="I102" s="73"/>
      <c r="J102" s="73"/>
      <c r="K102" s="73"/>
      <c r="L102" s="73"/>
      <c r="M102" s="36"/>
      <c r="N102" s="44"/>
      <c r="O102" s="2"/>
    </row>
    <row r="103" spans="1:15" ht="14.45" customHeight="1">
      <c r="B103" s="42"/>
      <c r="D103" s="350"/>
      <c r="N103" s="44"/>
    </row>
    <row r="104" spans="1:15" ht="14.45" customHeight="1">
      <c r="B104" s="42"/>
      <c r="D104" s="350"/>
      <c r="N104" s="44"/>
    </row>
    <row r="105" spans="1:15" ht="17.25" customHeight="1">
      <c r="B105" s="42"/>
      <c r="D105" s="350"/>
      <c r="N105" s="44"/>
    </row>
    <row r="106" spans="1:15" ht="14.45" customHeight="1">
      <c r="B106" s="42"/>
      <c r="D106" s="350"/>
      <c r="N106" s="44"/>
    </row>
    <row r="107" spans="1:15" ht="14.45" customHeight="1">
      <c r="B107" s="42"/>
      <c r="D107" s="350"/>
      <c r="N107" s="44"/>
    </row>
    <row r="108" spans="1:15" ht="14.45" customHeight="1">
      <c r="B108" s="42"/>
      <c r="D108" s="350"/>
      <c r="N108" s="44"/>
    </row>
    <row r="109" spans="1:15" ht="14.45" customHeight="1">
      <c r="B109" s="42"/>
      <c r="D109" s="350"/>
      <c r="N109" s="44"/>
    </row>
    <row r="110" spans="1:15" ht="14.45" customHeight="1">
      <c r="B110" s="42"/>
      <c r="D110" s="350"/>
      <c r="N110" s="44"/>
    </row>
    <row r="111" spans="1:15" ht="14.45" customHeight="1">
      <c r="B111" s="42"/>
      <c r="D111" s="350"/>
      <c r="N111" s="44"/>
    </row>
    <row r="112" spans="1:15" ht="14.45" customHeight="1">
      <c r="B112" s="42"/>
      <c r="D112" s="350"/>
      <c r="N112" s="4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1:15" ht="14.45" customHeight="1">
      <c r="B161" s="42"/>
      <c r="D161" s="350"/>
      <c r="N161" s="44"/>
    </row>
    <row r="162" spans="1:15" ht="14.45" customHeight="1">
      <c r="B162" s="42"/>
      <c r="D162" s="350"/>
      <c r="N162" s="44"/>
    </row>
    <row r="163" spans="1:15" ht="14.45" customHeight="1">
      <c r="B163" s="42"/>
      <c r="D163" s="350"/>
      <c r="N163" s="44"/>
    </row>
    <row r="164" spans="1:15" ht="14.45" customHeight="1">
      <c r="B164" s="42"/>
      <c r="D164" s="350"/>
      <c r="N164" s="44"/>
    </row>
    <row r="165" spans="1:15" ht="14.45" customHeight="1">
      <c r="B165" s="42"/>
      <c r="D165" s="350"/>
      <c r="N165" s="44"/>
    </row>
    <row r="166" spans="1:15" s="1" customFormat="1" ht="14.45" customHeight="1">
      <c r="A166" s="33"/>
      <c r="B166" s="42"/>
      <c r="C166" s="2"/>
      <c r="D166" s="350"/>
      <c r="E166" s="73"/>
      <c r="F166" s="73"/>
      <c r="G166" s="73"/>
      <c r="H166" s="73"/>
      <c r="I166" s="73"/>
      <c r="J166" s="73"/>
      <c r="K166" s="73"/>
      <c r="L166" s="73"/>
      <c r="M166" s="36"/>
      <c r="N166" s="44"/>
      <c r="O166" s="2"/>
    </row>
    <row r="167" spans="1:15" ht="14.45" customHeight="1">
      <c r="B167" s="42"/>
      <c r="D167" s="350"/>
      <c r="N167" s="44"/>
    </row>
    <row r="168" spans="1:15" ht="14.45" customHeight="1">
      <c r="B168" s="42"/>
      <c r="D168" s="350"/>
      <c r="N168" s="44"/>
    </row>
    <row r="169" spans="1:15" ht="14.45" customHeight="1">
      <c r="B169" s="42"/>
      <c r="D169" s="350"/>
      <c r="N169" s="44"/>
    </row>
    <row r="170" spans="1:15" ht="14.45" customHeight="1">
      <c r="B170" s="42"/>
      <c r="D170" s="350"/>
      <c r="N170" s="44"/>
    </row>
    <row r="171" spans="1:15" ht="14.45" customHeight="1">
      <c r="B171" s="42"/>
      <c r="D171" s="350"/>
      <c r="N171" s="44"/>
    </row>
    <row r="172" spans="1:15" ht="14.45" customHeight="1">
      <c r="B172" s="42"/>
      <c r="D172" s="350"/>
      <c r="N172" s="44"/>
    </row>
    <row r="173" spans="1:15" ht="14.45" customHeight="1">
      <c r="B173" s="42"/>
      <c r="D173" s="350"/>
      <c r="N173" s="44"/>
    </row>
    <row r="174" spans="1:15" ht="14.45" customHeight="1">
      <c r="B174" s="42"/>
      <c r="D174" s="350"/>
      <c r="N174" s="44"/>
    </row>
    <row r="175" spans="1:15" ht="14.45" customHeight="1">
      <c r="B175" s="42"/>
      <c r="D175" s="350"/>
      <c r="N175" s="44"/>
    </row>
    <row r="176" spans="1:15" ht="14.45" customHeight="1">
      <c r="B176" s="42"/>
      <c r="D176" s="350"/>
      <c r="N176" s="44"/>
    </row>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spans="1:15" ht="14.45" customHeight="1">
      <c r="B225" s="42"/>
      <c r="D225" s="350"/>
      <c r="N225" s="44"/>
    </row>
    <row r="226" spans="1:15" ht="14.45" customHeight="1">
      <c r="B226" s="42"/>
      <c r="D226" s="350"/>
      <c r="N226" s="44"/>
    </row>
    <row r="227" spans="1:15" ht="14.45" customHeight="1">
      <c r="B227" s="42"/>
      <c r="D227" s="350"/>
      <c r="N227" s="44"/>
    </row>
    <row r="228" spans="1:15" ht="14.45" customHeight="1">
      <c r="B228" s="42"/>
      <c r="D228" s="350"/>
      <c r="N228" s="44"/>
    </row>
    <row r="229" spans="1:15" ht="14.45" customHeight="1">
      <c r="B229" s="42"/>
      <c r="D229" s="350"/>
      <c r="N229" s="44"/>
    </row>
    <row r="230" spans="1:15" s="1" customFormat="1" ht="14.45" customHeight="1">
      <c r="A230" s="33"/>
      <c r="B230" s="42"/>
      <c r="C230" s="2"/>
      <c r="D230" s="350"/>
      <c r="E230" s="73"/>
      <c r="F230" s="73"/>
      <c r="G230" s="73"/>
      <c r="H230" s="73"/>
      <c r="I230" s="73"/>
      <c r="J230" s="73"/>
      <c r="K230" s="73"/>
      <c r="L230" s="73"/>
      <c r="M230" s="36"/>
      <c r="N230" s="44"/>
      <c r="O230" s="2"/>
    </row>
    <row r="231" spans="1:15" ht="14.45" customHeight="1">
      <c r="B231" s="42"/>
      <c r="D231" s="350"/>
      <c r="N231" s="44"/>
    </row>
    <row r="232" spans="1:15" ht="14.45" customHeight="1">
      <c r="B232" s="42"/>
      <c r="D232" s="350"/>
      <c r="N232" s="44"/>
    </row>
    <row r="233" spans="1:15" ht="14.45" customHeight="1">
      <c r="B233" s="42"/>
      <c r="D233" s="350"/>
      <c r="N233" s="44"/>
    </row>
    <row r="234" spans="1:15" ht="14.45" customHeight="1">
      <c r="B234" s="42"/>
      <c r="D234" s="350"/>
      <c r="N234" s="44"/>
    </row>
    <row r="235" spans="1:15" ht="14.45" customHeight="1">
      <c r="B235" s="42"/>
      <c r="D235" s="350"/>
      <c r="N235" s="44"/>
    </row>
    <row r="236" spans="1:15" ht="14.45" customHeight="1">
      <c r="B236" s="42"/>
      <c r="D236" s="350"/>
      <c r="N236" s="44"/>
    </row>
    <row r="237" spans="1:15" ht="14.45" customHeight="1">
      <c r="B237" s="42"/>
      <c r="D237" s="350"/>
      <c r="N237" s="44"/>
    </row>
    <row r="238" spans="1:15" ht="14.45" customHeight="1">
      <c r="B238" s="42"/>
      <c r="D238" s="350"/>
      <c r="N238" s="44"/>
    </row>
    <row r="239" spans="1:15" ht="14.45" customHeight="1">
      <c r="B239" s="42"/>
      <c r="D239" s="350"/>
      <c r="N239" s="44"/>
    </row>
    <row r="240" spans="1:15" ht="14.45" customHeight="1">
      <c r="B240" s="42"/>
      <c r="D240" s="350"/>
      <c r="N240" s="44"/>
    </row>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2.7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3" ht="21.75" customHeight="1"/>
    <row r="874" ht="21.75" customHeight="1"/>
    <row r="875" ht="21.7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sheetData>
  <sheetProtection algorithmName="SHA-512" hashValue="Mxg+J7221kAB4dZzrxcVcQrW5lFNUn/P2PDHak2v2ACbyDgGKCP2VMSq0a7490EINaI4q5DbOH5YT3rhfQVWCA==" saltValue="Icw5GZfwSd62uv97EnON5w=="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scale="66" orientation="landscape" horizontalDpi="300" verticalDpi="300" r:id="rId1"/>
  <headerFooter alignWithMargins="0">
    <oddHeader xml:space="preserve">&amp;L&amp;"Arial,Bold"SCA North America
TENA ULTRA&amp;C&amp;"Arial,Bold"&amp;12
fffffff
&amp;"Arial,Regular"&amp;10
&amp;R&amp;D
</oddHeader>
    <oddFooter>&amp;R&amp;"Calibri"&amp;11&amp;K000000&amp;P_x000D_&amp;1#&amp;"Calibri"&amp;10&amp;K000000Essity 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O886"/>
  <sheetViews>
    <sheetView zoomScale="90" zoomScaleNormal="90" workbookViewId="0">
      <pane ySplit="4" topLeftCell="A28" activePane="bottomLeft" state="frozen"/>
      <selection activeCell="B2" sqref="B2"/>
      <selection pane="bottomLeft" activeCell="E61" sqref="E61"/>
    </sheetView>
  </sheetViews>
  <sheetFormatPr defaultColWidth="9.140625" defaultRowHeight="12.75"/>
  <cols>
    <col min="1" max="1" width="15.5703125" style="33" customWidth="1"/>
    <col min="2" max="2" width="35.140625" style="8" bestFit="1" customWidth="1"/>
    <col min="3" max="3" width="31.42578125" style="2" bestFit="1" customWidth="1"/>
    <col min="4" max="4" width="8.85546875" style="11" customWidth="1"/>
    <col min="5" max="5" width="12.85546875" style="73" customWidth="1"/>
    <col min="6" max="6" width="12.7109375" style="73" customWidth="1"/>
    <col min="7" max="7" width="11.28515625" style="73" customWidth="1"/>
    <col min="8" max="8" width="12.7109375" style="73" customWidth="1"/>
    <col min="9" max="9" width="13.42578125" style="73" customWidth="1"/>
    <col min="10" max="10" width="11.28515625" style="73" customWidth="1"/>
    <col min="11" max="11" width="13.140625" style="73" customWidth="1"/>
    <col min="12" max="12" width="13.28515625" style="73" customWidth="1"/>
    <col min="13" max="13" width="11.28515625" style="36" customWidth="1"/>
    <col min="14" max="14" width="11.28515625" style="25" hidden="1" customWidth="1"/>
    <col min="15" max="16384" width="9.140625" style="2"/>
  </cols>
  <sheetData>
    <row r="1" spans="1:14" ht="18">
      <c r="A1" s="21" t="s">
        <v>152</v>
      </c>
      <c r="B1" s="31"/>
      <c r="D1" s="67"/>
      <c r="N1" s="32"/>
    </row>
    <row r="2" spans="1:14" ht="18">
      <c r="A2" s="21">
        <f>IF('BORDEREAU DE COMMANDE'!C13="","",'BORDEREAU DE COMMANDE'!C13)</f>
        <v>5</v>
      </c>
      <c r="B2" s="31"/>
      <c r="D2" s="67"/>
      <c r="N2" s="32"/>
    </row>
    <row r="3" spans="1:14" ht="16.149999999999999" customHeight="1" thickBot="1">
      <c r="A3" s="239">
        <f ca="1">'BORDEREAU DE COMMANDE'!C4</f>
        <v>45175</v>
      </c>
      <c r="B3" s="42"/>
      <c r="D3" s="67"/>
      <c r="E3" s="409" t="s">
        <v>153</v>
      </c>
      <c r="F3" s="410"/>
      <c r="G3" s="410"/>
      <c r="H3" s="411" t="s">
        <v>154</v>
      </c>
      <c r="I3" s="410"/>
      <c r="J3" s="410"/>
      <c r="K3" s="412" t="s">
        <v>155</v>
      </c>
      <c r="L3" s="410"/>
      <c r="M3" s="410"/>
      <c r="N3" s="44"/>
    </row>
    <row r="4" spans="1:14" s="154" customFormat="1" ht="38.450000000000003" customHeight="1" thickTop="1" thickBot="1">
      <c r="A4" s="223" t="s">
        <v>156</v>
      </c>
      <c r="B4" s="224" t="s">
        <v>157</v>
      </c>
      <c r="C4" s="224" t="s">
        <v>158</v>
      </c>
      <c r="D4" s="225" t="s">
        <v>159</v>
      </c>
      <c r="E4" s="218" t="s">
        <v>160</v>
      </c>
      <c r="F4" s="219" t="s">
        <v>161</v>
      </c>
      <c r="G4" s="219" t="s">
        <v>162</v>
      </c>
      <c r="H4" s="220" t="s">
        <v>160</v>
      </c>
      <c r="I4" s="221" t="s">
        <v>161</v>
      </c>
      <c r="J4" s="221" t="s">
        <v>162</v>
      </c>
      <c r="K4" s="222" t="s">
        <v>160</v>
      </c>
      <c r="L4" s="222" t="s">
        <v>161</v>
      </c>
      <c r="M4" s="222" t="s">
        <v>162</v>
      </c>
      <c r="N4" s="157" t="s">
        <v>178</v>
      </c>
    </row>
    <row r="5" spans="1:14" s="153" customFormat="1" ht="20.100000000000001" customHeight="1" thickTop="1">
      <c r="A5" s="74"/>
      <c r="B5" s="75"/>
      <c r="C5" s="75"/>
      <c r="D5" s="76"/>
      <c r="E5" s="76"/>
      <c r="F5" s="76"/>
      <c r="G5" s="76"/>
      <c r="H5" s="76"/>
      <c r="I5" s="76"/>
      <c r="J5" s="76"/>
      <c r="K5" s="76"/>
      <c r="L5" s="76"/>
      <c r="M5" s="75"/>
      <c r="N5" s="75"/>
    </row>
    <row r="6" spans="1:14" s="153" customFormat="1" ht="20.100000000000001" customHeight="1">
      <c r="A6" s="77"/>
      <c r="B6" s="78"/>
      <c r="C6" s="78"/>
      <c r="D6" s="79"/>
      <c r="E6" s="79"/>
      <c r="F6" s="79"/>
      <c r="G6" s="79"/>
      <c r="H6" s="79"/>
      <c r="I6" s="79"/>
      <c r="J6" s="79"/>
      <c r="K6" s="79"/>
      <c r="L6" s="79"/>
      <c r="M6" s="78"/>
      <c r="N6" s="78"/>
    </row>
    <row r="7" spans="1:14" s="153" customFormat="1" ht="20.100000000000001" customHeight="1">
      <c r="A7" s="77"/>
      <c r="B7" s="78"/>
      <c r="C7" s="78"/>
      <c r="D7" s="79"/>
      <c r="E7" s="79"/>
      <c r="F7" s="79"/>
      <c r="G7" s="79"/>
      <c r="H7" s="79"/>
      <c r="I7" s="79"/>
      <c r="J7" s="79"/>
      <c r="K7" s="79"/>
      <c r="L7" s="79"/>
      <c r="M7" s="78"/>
      <c r="N7" s="78"/>
    </row>
    <row r="8" spans="1:14" s="153" customFormat="1" ht="20.100000000000001" customHeight="1">
      <c r="A8" s="77"/>
      <c r="B8" s="78"/>
      <c r="C8" s="78"/>
      <c r="D8" s="79"/>
      <c r="E8" s="79"/>
      <c r="F8" s="79"/>
      <c r="G8" s="79"/>
      <c r="H8" s="79"/>
      <c r="I8" s="79"/>
      <c r="J8" s="79"/>
      <c r="K8" s="79"/>
      <c r="L8" s="79"/>
      <c r="M8" s="78"/>
      <c r="N8" s="78"/>
    </row>
    <row r="9" spans="1:14" s="153" customFormat="1" ht="20.100000000000001" customHeight="1">
      <c r="A9" s="77"/>
      <c r="B9" s="78"/>
      <c r="C9" s="78"/>
      <c r="D9" s="79"/>
      <c r="E9" s="79"/>
      <c r="F9" s="79"/>
      <c r="G9" s="79"/>
      <c r="H9" s="79"/>
      <c r="I9" s="79"/>
      <c r="J9" s="79"/>
      <c r="K9" s="79"/>
      <c r="L9" s="79"/>
      <c r="M9" s="78"/>
      <c r="N9" s="78"/>
    </row>
    <row r="10" spans="1:14" s="153" customFormat="1" ht="20.100000000000001" customHeight="1">
      <c r="A10" s="77"/>
      <c r="B10" s="78"/>
      <c r="C10" s="78"/>
      <c r="D10" s="79"/>
      <c r="E10" s="79"/>
      <c r="F10" s="79"/>
      <c r="G10" s="79"/>
      <c r="H10" s="79"/>
      <c r="I10" s="79"/>
      <c r="J10" s="79"/>
      <c r="K10" s="79"/>
      <c r="L10" s="79"/>
      <c r="M10" s="78"/>
      <c r="N10" s="78"/>
    </row>
    <row r="11" spans="1:14" s="153" customFormat="1" ht="20.100000000000001" customHeight="1">
      <c r="A11" s="77"/>
      <c r="B11" s="78"/>
      <c r="C11" s="78"/>
      <c r="D11" s="79"/>
      <c r="E11" s="79"/>
      <c r="F11" s="79"/>
      <c r="G11" s="79"/>
      <c r="H11" s="79"/>
      <c r="I11" s="79"/>
      <c r="J11" s="79"/>
      <c r="K11" s="79"/>
      <c r="L11" s="79"/>
      <c r="M11" s="78"/>
      <c r="N11" s="78"/>
    </row>
    <row r="12" spans="1:14" s="153" customFormat="1" ht="20.100000000000001" customHeight="1">
      <c r="A12" s="77"/>
      <c r="B12" s="78"/>
      <c r="C12" s="78"/>
      <c r="D12" s="79"/>
      <c r="E12" s="79"/>
      <c r="F12" s="79"/>
      <c r="G12" s="79"/>
      <c r="H12" s="79"/>
      <c r="I12" s="79"/>
      <c r="J12" s="79"/>
      <c r="K12" s="79"/>
      <c r="L12" s="79"/>
      <c r="M12" s="78"/>
      <c r="N12" s="78"/>
    </row>
    <row r="13" spans="1:14" s="153" customFormat="1" ht="20.100000000000001" customHeight="1">
      <c r="A13" s="77"/>
      <c r="B13" s="78"/>
      <c r="C13" s="78"/>
      <c r="D13" s="79"/>
      <c r="E13" s="79"/>
      <c r="F13" s="79"/>
      <c r="G13" s="79"/>
      <c r="H13" s="79"/>
      <c r="I13" s="79"/>
      <c r="J13" s="79"/>
      <c r="K13" s="79"/>
      <c r="L13" s="79"/>
      <c r="M13" s="78"/>
      <c r="N13" s="78"/>
    </row>
    <row r="14" spans="1:14" s="153" customFormat="1" ht="20.100000000000001" customHeight="1">
      <c r="A14" s="77"/>
      <c r="B14" s="78"/>
      <c r="C14" s="78"/>
      <c r="D14" s="79"/>
      <c r="E14" s="79"/>
      <c r="F14" s="79"/>
      <c r="G14" s="79"/>
      <c r="H14" s="79"/>
      <c r="I14" s="79"/>
      <c r="J14" s="79"/>
      <c r="K14" s="79"/>
      <c r="L14" s="79"/>
      <c r="M14" s="78"/>
      <c r="N14" s="78"/>
    </row>
    <row r="15" spans="1:14" s="153" customFormat="1" ht="20.100000000000001" customHeight="1">
      <c r="A15" s="77"/>
      <c r="B15" s="78"/>
      <c r="C15" s="78"/>
      <c r="D15" s="79"/>
      <c r="E15" s="79"/>
      <c r="F15" s="79"/>
      <c r="G15" s="79"/>
      <c r="H15" s="79"/>
      <c r="I15" s="79"/>
      <c r="J15" s="79"/>
      <c r="K15" s="79"/>
      <c r="L15" s="79"/>
      <c r="M15" s="78"/>
      <c r="N15" s="78"/>
    </row>
    <row r="16" spans="1:14" s="153" customFormat="1" ht="20.100000000000001" customHeight="1">
      <c r="A16" s="77"/>
      <c r="B16" s="78"/>
      <c r="C16" s="78"/>
      <c r="D16" s="79"/>
      <c r="E16" s="79"/>
      <c r="F16" s="79"/>
      <c r="G16" s="79"/>
      <c r="H16" s="79"/>
      <c r="I16" s="79"/>
      <c r="J16" s="79"/>
      <c r="K16" s="79"/>
      <c r="L16" s="79"/>
      <c r="M16" s="78"/>
      <c r="N16" s="78"/>
    </row>
    <row r="17" spans="1:14" s="153" customFormat="1" ht="20.100000000000001" customHeight="1">
      <c r="A17" s="77"/>
      <c r="B17" s="78"/>
      <c r="C17" s="78"/>
      <c r="D17" s="79"/>
      <c r="E17" s="79"/>
      <c r="F17" s="79"/>
      <c r="G17" s="79"/>
      <c r="H17" s="79"/>
      <c r="I17" s="79"/>
      <c r="J17" s="79"/>
      <c r="K17" s="79"/>
      <c r="L17" s="79"/>
      <c r="M17" s="78"/>
      <c r="N17" s="78"/>
    </row>
    <row r="18" spans="1:14" s="153" customFormat="1" ht="20.100000000000001" customHeight="1">
      <c r="A18" s="77"/>
      <c r="B18" s="78"/>
      <c r="C18" s="78"/>
      <c r="D18" s="79"/>
      <c r="E18" s="79"/>
      <c r="F18" s="79"/>
      <c r="G18" s="79"/>
      <c r="H18" s="79"/>
      <c r="I18" s="79"/>
      <c r="J18" s="79"/>
      <c r="K18" s="79"/>
      <c r="L18" s="79"/>
      <c r="M18" s="78"/>
      <c r="N18" s="78"/>
    </row>
    <row r="19" spans="1:14" s="153" customFormat="1" ht="20.100000000000001" customHeight="1">
      <c r="A19" s="77"/>
      <c r="B19" s="78"/>
      <c r="C19" s="78"/>
      <c r="D19" s="79"/>
      <c r="E19" s="79"/>
      <c r="F19" s="79"/>
      <c r="G19" s="79"/>
      <c r="H19" s="79"/>
      <c r="I19" s="79"/>
      <c r="J19" s="79"/>
      <c r="K19" s="79"/>
      <c r="L19" s="79"/>
      <c r="M19" s="78"/>
      <c r="N19" s="78"/>
    </row>
    <row r="20" spans="1:14" s="153" customFormat="1" ht="20.100000000000001" customHeight="1">
      <c r="A20" s="77"/>
      <c r="B20" s="78"/>
      <c r="C20" s="78"/>
      <c r="D20" s="79"/>
      <c r="E20" s="79"/>
      <c r="F20" s="79"/>
      <c r="G20" s="79"/>
      <c r="H20" s="79"/>
      <c r="I20" s="79"/>
      <c r="J20" s="79"/>
      <c r="K20" s="79"/>
      <c r="L20" s="79"/>
      <c r="M20" s="78"/>
      <c r="N20" s="78"/>
    </row>
    <row r="21" spans="1:14" s="153" customFormat="1" ht="20.100000000000001" customHeight="1">
      <c r="A21" s="77"/>
      <c r="B21" s="78"/>
      <c r="C21" s="78"/>
      <c r="D21" s="79"/>
      <c r="E21" s="79"/>
      <c r="F21" s="79"/>
      <c r="G21" s="79"/>
      <c r="H21" s="79"/>
      <c r="I21" s="79"/>
      <c r="J21" s="79"/>
      <c r="K21" s="79"/>
      <c r="L21" s="79"/>
      <c r="M21" s="78"/>
      <c r="N21" s="78"/>
    </row>
    <row r="22" spans="1:14" s="153" customFormat="1" ht="20.100000000000001" customHeight="1">
      <c r="A22" s="77"/>
      <c r="B22" s="78"/>
      <c r="C22" s="78"/>
      <c r="D22" s="79"/>
      <c r="E22" s="79"/>
      <c r="F22" s="79"/>
      <c r="G22" s="79"/>
      <c r="H22" s="79"/>
      <c r="I22" s="79"/>
      <c r="J22" s="79"/>
      <c r="K22" s="79"/>
      <c r="L22" s="79"/>
      <c r="M22" s="78"/>
      <c r="N22" s="78"/>
    </row>
    <row r="23" spans="1:14" s="153" customFormat="1" ht="20.100000000000001" customHeight="1">
      <c r="A23" s="77"/>
      <c r="B23" s="78"/>
      <c r="C23" s="78"/>
      <c r="D23" s="79"/>
      <c r="E23" s="79"/>
      <c r="F23" s="79"/>
      <c r="G23" s="79"/>
      <c r="H23" s="79"/>
      <c r="I23" s="79"/>
      <c r="J23" s="79"/>
      <c r="K23" s="79"/>
      <c r="L23" s="79"/>
      <c r="M23" s="78"/>
      <c r="N23" s="78"/>
    </row>
    <row r="24" spans="1:14" s="153" customFormat="1" ht="20.100000000000001" customHeight="1">
      <c r="A24" s="77"/>
      <c r="B24" s="78"/>
      <c r="C24" s="78"/>
      <c r="D24" s="79"/>
      <c r="E24" s="79"/>
      <c r="F24" s="79"/>
      <c r="G24" s="79"/>
      <c r="H24" s="79"/>
      <c r="I24" s="79"/>
      <c r="J24" s="79"/>
      <c r="K24" s="79"/>
      <c r="L24" s="79"/>
      <c r="M24" s="78"/>
      <c r="N24" s="78"/>
    </row>
    <row r="25" spans="1:14" s="153" customFormat="1" ht="20.100000000000001" customHeight="1">
      <c r="A25" s="77"/>
      <c r="B25" s="78"/>
      <c r="C25" s="78"/>
      <c r="D25" s="79"/>
      <c r="E25" s="79"/>
      <c r="F25" s="79"/>
      <c r="G25" s="79"/>
      <c r="H25" s="79"/>
      <c r="I25" s="79"/>
      <c r="J25" s="79"/>
      <c r="K25" s="79"/>
      <c r="L25" s="79"/>
      <c r="M25" s="78"/>
      <c r="N25" s="78"/>
    </row>
    <row r="26" spans="1:14" s="153" customFormat="1" ht="20.100000000000001" customHeight="1">
      <c r="A26" s="77"/>
      <c r="B26" s="78"/>
      <c r="C26" s="78"/>
      <c r="D26" s="79"/>
      <c r="E26" s="79"/>
      <c r="F26" s="79"/>
      <c r="G26" s="79"/>
      <c r="H26" s="79"/>
      <c r="I26" s="79"/>
      <c r="J26" s="79"/>
      <c r="K26" s="79"/>
      <c r="L26" s="79"/>
      <c r="M26" s="78"/>
      <c r="N26" s="78"/>
    </row>
    <row r="27" spans="1:14" s="153" customFormat="1" ht="20.100000000000001" customHeight="1">
      <c r="A27" s="77"/>
      <c r="B27" s="78"/>
      <c r="C27" s="78"/>
      <c r="D27" s="79"/>
      <c r="E27" s="79"/>
      <c r="F27" s="79"/>
      <c r="G27" s="79"/>
      <c r="H27" s="79"/>
      <c r="I27" s="79"/>
      <c r="J27" s="79"/>
      <c r="K27" s="79"/>
      <c r="L27" s="79"/>
      <c r="M27" s="78"/>
      <c r="N27" s="78"/>
    </row>
    <row r="28" spans="1:14" s="153" customFormat="1" ht="20.100000000000001" customHeight="1">
      <c r="A28" s="77"/>
      <c r="B28" s="78"/>
      <c r="C28" s="78"/>
      <c r="D28" s="79"/>
      <c r="E28" s="79"/>
      <c r="F28" s="79"/>
      <c r="G28" s="79"/>
      <c r="H28" s="79"/>
      <c r="I28" s="79"/>
      <c r="J28" s="79"/>
      <c r="K28" s="79"/>
      <c r="L28" s="79"/>
      <c r="M28" s="78"/>
      <c r="N28" s="78"/>
    </row>
    <row r="29" spans="1:14" s="153" customFormat="1" ht="20.100000000000001" customHeight="1">
      <c r="A29" s="77"/>
      <c r="B29" s="78"/>
      <c r="C29" s="78"/>
      <c r="D29" s="79"/>
      <c r="E29" s="79"/>
      <c r="F29" s="79"/>
      <c r="G29" s="79"/>
      <c r="H29" s="79"/>
      <c r="I29" s="79"/>
      <c r="J29" s="79"/>
      <c r="K29" s="79"/>
      <c r="L29" s="79"/>
      <c r="M29" s="78"/>
      <c r="N29" s="78"/>
    </row>
    <row r="30" spans="1:14" s="153" customFormat="1" ht="20.100000000000001" customHeight="1">
      <c r="A30" s="77"/>
      <c r="B30" s="78"/>
      <c r="C30" s="78"/>
      <c r="D30" s="79"/>
      <c r="E30" s="79"/>
      <c r="F30" s="79"/>
      <c r="G30" s="79"/>
      <c r="H30" s="79"/>
      <c r="I30" s="79"/>
      <c r="J30" s="79"/>
      <c r="K30" s="79"/>
      <c r="L30" s="79"/>
      <c r="M30" s="78"/>
      <c r="N30" s="78"/>
    </row>
    <row r="31" spans="1:14" s="153" customFormat="1" ht="20.100000000000001" customHeight="1">
      <c r="A31" s="77"/>
      <c r="B31" s="78"/>
      <c r="C31" s="78"/>
      <c r="D31" s="79"/>
      <c r="E31" s="79"/>
      <c r="F31" s="79"/>
      <c r="G31" s="79"/>
      <c r="H31" s="79"/>
      <c r="I31" s="79"/>
      <c r="J31" s="79"/>
      <c r="K31" s="79"/>
      <c r="L31" s="79"/>
      <c r="M31" s="78"/>
      <c r="N31" s="78"/>
    </row>
    <row r="32" spans="1:14" s="153" customFormat="1" ht="20.100000000000001" customHeight="1">
      <c r="A32" s="77"/>
      <c r="B32" s="78"/>
      <c r="C32" s="78"/>
      <c r="D32" s="79"/>
      <c r="E32" s="79"/>
      <c r="F32" s="79"/>
      <c r="G32" s="79"/>
      <c r="H32" s="79"/>
      <c r="I32" s="79"/>
      <c r="J32" s="79"/>
      <c r="K32" s="79"/>
      <c r="L32" s="79"/>
      <c r="M32" s="78"/>
      <c r="N32" s="78"/>
    </row>
    <row r="33" spans="1:14" s="153" customFormat="1" ht="20.100000000000001" customHeight="1">
      <c r="A33" s="77"/>
      <c r="B33" s="78"/>
      <c r="C33" s="78"/>
      <c r="D33" s="79"/>
      <c r="E33" s="79"/>
      <c r="F33" s="79"/>
      <c r="G33" s="79"/>
      <c r="H33" s="79"/>
      <c r="I33" s="79"/>
      <c r="J33" s="79"/>
      <c r="K33" s="79"/>
      <c r="L33" s="79"/>
      <c r="M33" s="78"/>
      <c r="N33" s="78"/>
    </row>
    <row r="34" spans="1:14" s="153" customFormat="1" ht="20.100000000000001" customHeight="1">
      <c r="A34" s="77"/>
      <c r="B34" s="78"/>
      <c r="C34" s="78"/>
      <c r="D34" s="79"/>
      <c r="E34" s="79"/>
      <c r="F34" s="79"/>
      <c r="G34" s="79"/>
      <c r="H34" s="79"/>
      <c r="I34" s="79"/>
      <c r="J34" s="79"/>
      <c r="K34" s="79"/>
      <c r="L34" s="79"/>
      <c r="M34" s="78"/>
      <c r="N34" s="78"/>
    </row>
    <row r="35" spans="1:14" s="153" customFormat="1" ht="20.100000000000001" hidden="1" customHeight="1">
      <c r="A35" s="77"/>
      <c r="B35" s="78"/>
      <c r="C35" s="78"/>
      <c r="D35" s="79"/>
      <c r="E35" s="79"/>
      <c r="F35" s="79"/>
      <c r="G35" s="79"/>
      <c r="H35" s="79"/>
      <c r="I35" s="79"/>
      <c r="J35" s="79"/>
      <c r="K35" s="79"/>
      <c r="L35" s="79"/>
      <c r="M35" s="78"/>
      <c r="N35" s="78"/>
    </row>
    <row r="36" spans="1:14" s="153" customFormat="1" ht="20.100000000000001" hidden="1" customHeight="1">
      <c r="A36" s="77"/>
      <c r="B36" s="78"/>
      <c r="C36" s="78"/>
      <c r="D36" s="79"/>
      <c r="E36" s="79"/>
      <c r="F36" s="79"/>
      <c r="G36" s="79"/>
      <c r="H36" s="79"/>
      <c r="I36" s="79"/>
      <c r="J36" s="79"/>
      <c r="K36" s="79"/>
      <c r="L36" s="79"/>
      <c r="M36" s="78"/>
      <c r="N36" s="78"/>
    </row>
    <row r="37" spans="1:14" s="153" customFormat="1" ht="20.100000000000001" hidden="1" customHeight="1">
      <c r="A37" s="77"/>
      <c r="B37" s="78"/>
      <c r="C37" s="78"/>
      <c r="D37" s="79"/>
      <c r="E37" s="79"/>
      <c r="F37" s="79"/>
      <c r="G37" s="79"/>
      <c r="H37" s="79"/>
      <c r="I37" s="79"/>
      <c r="J37" s="79"/>
      <c r="K37" s="79"/>
      <c r="L37" s="79"/>
      <c r="M37" s="78"/>
      <c r="N37" s="78"/>
    </row>
    <row r="38" spans="1:14" s="153" customFormat="1" ht="20.100000000000001" hidden="1" customHeight="1">
      <c r="A38" s="77"/>
      <c r="B38" s="78"/>
      <c r="C38" s="78"/>
      <c r="D38" s="79"/>
      <c r="E38" s="79"/>
      <c r="F38" s="79"/>
      <c r="G38" s="79"/>
      <c r="H38" s="79"/>
      <c r="I38" s="79"/>
      <c r="J38" s="79"/>
      <c r="K38" s="79"/>
      <c r="L38" s="79"/>
      <c r="M38" s="78"/>
      <c r="N38" s="78"/>
    </row>
    <row r="39" spans="1:14" s="153" customFormat="1" ht="20.100000000000001" hidden="1" customHeight="1">
      <c r="A39" s="77"/>
      <c r="B39" s="78"/>
      <c r="C39" s="78"/>
      <c r="D39" s="79"/>
      <c r="E39" s="79"/>
      <c r="F39" s="79"/>
      <c r="G39" s="79"/>
      <c r="H39" s="79"/>
      <c r="I39" s="79"/>
      <c r="J39" s="79"/>
      <c r="K39" s="79"/>
      <c r="L39" s="79"/>
      <c r="M39" s="78"/>
      <c r="N39" s="78"/>
    </row>
    <row r="40" spans="1:14" s="153" customFormat="1" ht="20.100000000000001" hidden="1" customHeight="1">
      <c r="A40" s="77"/>
      <c r="B40" s="78"/>
      <c r="C40" s="78"/>
      <c r="D40" s="79"/>
      <c r="E40" s="79"/>
      <c r="F40" s="79"/>
      <c r="G40" s="79"/>
      <c r="H40" s="79"/>
      <c r="I40" s="79"/>
      <c r="J40" s="79"/>
      <c r="K40" s="79"/>
      <c r="L40" s="79"/>
      <c r="M40" s="78"/>
      <c r="N40" s="78"/>
    </row>
    <row r="41" spans="1:14" s="153" customFormat="1" ht="20.100000000000001" hidden="1" customHeight="1">
      <c r="A41" s="77"/>
      <c r="B41" s="78"/>
      <c r="C41" s="78"/>
      <c r="D41" s="79"/>
      <c r="E41" s="79"/>
      <c r="F41" s="79"/>
      <c r="G41" s="79"/>
      <c r="H41" s="79"/>
      <c r="I41" s="79"/>
      <c r="J41" s="79"/>
      <c r="K41" s="79"/>
      <c r="L41" s="79"/>
      <c r="M41" s="78"/>
      <c r="N41" s="78"/>
    </row>
    <row r="42" spans="1:14" s="153" customFormat="1" ht="20.100000000000001" hidden="1" customHeight="1">
      <c r="A42" s="77"/>
      <c r="B42" s="78"/>
      <c r="C42" s="78"/>
      <c r="D42" s="79"/>
      <c r="E42" s="79"/>
      <c r="F42" s="79"/>
      <c r="G42" s="79"/>
      <c r="H42" s="79"/>
      <c r="I42" s="79"/>
      <c r="J42" s="79"/>
      <c r="K42" s="79"/>
      <c r="L42" s="79"/>
      <c r="M42" s="78"/>
      <c r="N42" s="78"/>
    </row>
    <row r="43" spans="1:14" s="153" customFormat="1" ht="20.100000000000001" hidden="1" customHeight="1">
      <c r="A43" s="77"/>
      <c r="B43" s="78"/>
      <c r="C43" s="78"/>
      <c r="D43" s="79"/>
      <c r="E43" s="79"/>
      <c r="F43" s="79"/>
      <c r="G43" s="79"/>
      <c r="H43" s="79"/>
      <c r="I43" s="79"/>
      <c r="J43" s="79"/>
      <c r="K43" s="79"/>
      <c r="L43" s="79"/>
      <c r="M43" s="78"/>
      <c r="N43" s="78"/>
    </row>
    <row r="44" spans="1:14" s="153" customFormat="1" ht="20.100000000000001" hidden="1" customHeight="1">
      <c r="A44" s="77"/>
      <c r="B44" s="78"/>
      <c r="C44" s="78"/>
      <c r="D44" s="79"/>
      <c r="E44" s="79"/>
      <c r="F44" s="79"/>
      <c r="G44" s="79"/>
      <c r="H44" s="79"/>
      <c r="I44" s="79"/>
      <c r="J44" s="79"/>
      <c r="K44" s="79"/>
      <c r="L44" s="79"/>
      <c r="M44" s="78"/>
      <c r="N44" s="78"/>
    </row>
    <row r="45" spans="1:14" s="153" customFormat="1" ht="20.100000000000001" hidden="1" customHeight="1">
      <c r="A45" s="77"/>
      <c r="B45" s="78"/>
      <c r="C45" s="78"/>
      <c r="D45" s="79"/>
      <c r="E45" s="79"/>
      <c r="F45" s="79"/>
      <c r="G45" s="79"/>
      <c r="H45" s="79"/>
      <c r="I45" s="79"/>
      <c r="J45" s="79"/>
      <c r="K45" s="79"/>
      <c r="L45" s="79"/>
      <c r="M45" s="78"/>
      <c r="N45" s="78"/>
    </row>
    <row r="46" spans="1:14" s="153" customFormat="1" ht="20.100000000000001" hidden="1" customHeight="1">
      <c r="A46" s="77"/>
      <c r="B46" s="78"/>
      <c r="C46" s="78"/>
      <c r="D46" s="79"/>
      <c r="E46" s="79"/>
      <c r="F46" s="79"/>
      <c r="G46" s="79"/>
      <c r="H46" s="79"/>
      <c r="I46" s="79"/>
      <c r="J46" s="79"/>
      <c r="K46" s="79"/>
      <c r="L46" s="79"/>
      <c r="M46" s="78"/>
      <c r="N46" s="78"/>
    </row>
    <row r="47" spans="1:14" s="153" customFormat="1" ht="20.100000000000001" hidden="1" customHeight="1">
      <c r="A47" s="77"/>
      <c r="B47" s="78"/>
      <c r="C47" s="78"/>
      <c r="D47" s="79"/>
      <c r="E47" s="79"/>
      <c r="F47" s="79"/>
      <c r="G47" s="79"/>
      <c r="H47" s="79"/>
      <c r="I47" s="79"/>
      <c r="J47" s="79"/>
      <c r="K47" s="79"/>
      <c r="L47" s="79"/>
      <c r="M47" s="78"/>
      <c r="N47" s="78"/>
    </row>
    <row r="48" spans="1:14" s="153" customFormat="1" ht="20.100000000000001" hidden="1" customHeight="1">
      <c r="A48" s="77"/>
      <c r="B48" s="78"/>
      <c r="C48" s="78"/>
      <c r="D48" s="79"/>
      <c r="E48" s="79"/>
      <c r="F48" s="79"/>
      <c r="G48" s="79"/>
      <c r="H48" s="79"/>
      <c r="I48" s="79"/>
      <c r="J48" s="79"/>
      <c r="K48" s="79"/>
      <c r="L48" s="79"/>
      <c r="M48" s="78"/>
      <c r="N48" s="78"/>
    </row>
    <row r="49" spans="1:14" s="153" customFormat="1" ht="20.100000000000001" hidden="1" customHeight="1">
      <c r="A49" s="77"/>
      <c r="B49" s="78"/>
      <c r="C49" s="78"/>
      <c r="D49" s="79"/>
      <c r="E49" s="79"/>
      <c r="F49" s="79"/>
      <c r="G49" s="79"/>
      <c r="H49" s="79"/>
      <c r="I49" s="79"/>
      <c r="J49" s="79"/>
      <c r="K49" s="79"/>
      <c r="L49" s="79"/>
      <c r="M49" s="78"/>
      <c r="N49" s="78"/>
    </row>
    <row r="50" spans="1:14" s="153" customFormat="1" ht="20.100000000000001" hidden="1" customHeight="1">
      <c r="A50" s="77"/>
      <c r="B50" s="78"/>
      <c r="C50" s="78"/>
      <c r="D50" s="79"/>
      <c r="E50" s="79"/>
      <c r="F50" s="79"/>
      <c r="G50" s="79"/>
      <c r="H50" s="79"/>
      <c r="I50" s="79"/>
      <c r="J50" s="79"/>
      <c r="K50" s="79"/>
      <c r="L50" s="79"/>
      <c r="M50" s="78"/>
      <c r="N50" s="78"/>
    </row>
    <row r="51" spans="1:14" s="153" customFormat="1" ht="20.100000000000001" hidden="1" customHeight="1">
      <c r="A51" s="77"/>
      <c r="B51" s="78"/>
      <c r="C51" s="78"/>
      <c r="D51" s="79"/>
      <c r="E51" s="79"/>
      <c r="F51" s="79"/>
      <c r="G51" s="79"/>
      <c r="H51" s="79"/>
      <c r="I51" s="79"/>
      <c r="J51" s="79"/>
      <c r="K51" s="79"/>
      <c r="L51" s="79"/>
      <c r="M51" s="78"/>
      <c r="N51" s="78"/>
    </row>
    <row r="52" spans="1:14" s="153" customFormat="1" ht="20.100000000000001" hidden="1" customHeight="1">
      <c r="A52" s="77"/>
      <c r="B52" s="78"/>
      <c r="C52" s="78"/>
      <c r="D52" s="79"/>
      <c r="E52" s="79"/>
      <c r="F52" s="79"/>
      <c r="G52" s="79"/>
      <c r="H52" s="79"/>
      <c r="I52" s="79"/>
      <c r="J52" s="79"/>
      <c r="K52" s="79"/>
      <c r="L52" s="79"/>
      <c r="M52" s="78"/>
      <c r="N52" s="78"/>
    </row>
    <row r="53" spans="1:14" s="153" customFormat="1" ht="20.100000000000001" hidden="1" customHeight="1">
      <c r="A53" s="84"/>
      <c r="B53" s="85"/>
      <c r="C53" s="78"/>
      <c r="D53" s="79"/>
      <c r="E53" s="79"/>
      <c r="F53" s="79"/>
      <c r="G53" s="79"/>
      <c r="H53" s="79"/>
      <c r="I53" s="79"/>
      <c r="J53" s="79"/>
      <c r="K53" s="79"/>
      <c r="L53" s="79"/>
      <c r="M53" s="78"/>
      <c r="N53" s="78"/>
    </row>
    <row r="54" spans="1:14" s="153" customFormat="1" ht="20.100000000000001" hidden="1" customHeight="1">
      <c r="A54" s="84"/>
      <c r="B54" s="85"/>
      <c r="C54" s="78"/>
      <c r="D54" s="79"/>
      <c r="E54" s="79"/>
      <c r="F54" s="79"/>
      <c r="G54" s="79"/>
      <c r="H54" s="79"/>
      <c r="I54" s="79"/>
      <c r="J54" s="79"/>
      <c r="K54" s="79"/>
      <c r="L54" s="79"/>
      <c r="M54" s="78"/>
      <c r="N54" s="78"/>
    </row>
    <row r="55" spans="1:14" s="153" customFormat="1" ht="20.100000000000001" hidden="1" customHeight="1">
      <c r="A55" s="84"/>
      <c r="B55" s="85"/>
      <c r="C55" s="78"/>
      <c r="D55" s="79"/>
      <c r="E55" s="79"/>
      <c r="F55" s="79"/>
      <c r="G55" s="79"/>
      <c r="H55" s="79"/>
      <c r="I55" s="79"/>
      <c r="J55" s="79"/>
      <c r="K55" s="79"/>
      <c r="L55" s="79"/>
      <c r="M55" s="78"/>
      <c r="N55" s="78"/>
    </row>
    <row r="56" spans="1:14" s="153" customFormat="1" ht="20.100000000000001" hidden="1" customHeight="1">
      <c r="A56" s="84"/>
      <c r="B56" s="78"/>
      <c r="C56" s="78"/>
      <c r="D56" s="79"/>
      <c r="E56" s="79"/>
      <c r="F56" s="79"/>
      <c r="G56" s="79"/>
      <c r="H56" s="79"/>
      <c r="I56" s="79"/>
      <c r="J56" s="79"/>
      <c r="K56" s="79"/>
      <c r="L56" s="79"/>
      <c r="M56" s="78"/>
      <c r="N56" s="78"/>
    </row>
    <row r="57" spans="1:14" s="153" customFormat="1" ht="20.100000000000001" hidden="1" customHeight="1">
      <c r="A57" s="84"/>
      <c r="B57" s="78"/>
      <c r="C57" s="78"/>
      <c r="D57" s="79"/>
      <c r="E57" s="79"/>
      <c r="F57" s="79"/>
      <c r="G57" s="79"/>
      <c r="H57" s="79"/>
      <c r="I57" s="79"/>
      <c r="J57" s="79"/>
      <c r="K57" s="79"/>
      <c r="L57" s="79"/>
      <c r="M57" s="78"/>
      <c r="N57" s="78"/>
    </row>
    <row r="58" spans="1:14" s="153" customFormat="1" ht="20.100000000000001" customHeight="1" thickBot="1">
      <c r="A58" s="160"/>
      <c r="B58" s="161"/>
      <c r="C58" s="162"/>
      <c r="D58" s="163"/>
      <c r="E58" s="164"/>
      <c r="F58" s="164"/>
      <c r="G58" s="164"/>
      <c r="H58" s="164"/>
      <c r="I58" s="164"/>
      <c r="J58" s="164"/>
      <c r="K58" s="164"/>
      <c r="L58" s="164"/>
      <c r="M58" s="166"/>
      <c r="N58" s="332"/>
    </row>
    <row r="59" spans="1:14">
      <c r="A59" s="34"/>
      <c r="B59" s="226" t="s">
        <v>114</v>
      </c>
      <c r="C59" s="349">
        <f>COUNTA(A5:A57)</f>
        <v>0</v>
      </c>
      <c r="D59" s="67"/>
      <c r="E59" s="67"/>
      <c r="N59" s="44"/>
    </row>
    <row r="60" spans="1:14">
      <c r="A60" s="34"/>
      <c r="B60" s="227" t="s">
        <v>164</v>
      </c>
      <c r="C60" s="340">
        <f>COUNTA(B5:B57)</f>
        <v>0</v>
      </c>
      <c r="D60" s="67"/>
      <c r="E60" s="67"/>
      <c r="N60" s="44"/>
    </row>
    <row r="61" spans="1:14" ht="13.5" thickBot="1">
      <c r="A61" s="34"/>
      <c r="B61" s="228" t="s">
        <v>165</v>
      </c>
      <c r="C61" s="341">
        <f>COUNTIF(D5:D57,E61)</f>
        <v>0</v>
      </c>
      <c r="D61" s="67" t="s">
        <v>166</v>
      </c>
      <c r="E61" s="67" t="s">
        <v>167</v>
      </c>
      <c r="N61" s="44"/>
    </row>
    <row r="62" spans="1:14" hidden="1">
      <c r="A62" s="34"/>
      <c r="B62" s="12"/>
      <c r="C62" s="13"/>
      <c r="D62" s="67"/>
      <c r="E62" s="67"/>
      <c r="N62" s="44"/>
    </row>
    <row r="63" spans="1:14" ht="13.5" hidden="1" thickBot="1">
      <c r="A63" s="34"/>
      <c r="B63" s="68"/>
      <c r="C63" s="342"/>
      <c r="D63" s="67"/>
      <c r="E63" s="67"/>
      <c r="N63" s="44"/>
    </row>
    <row r="64" spans="1:14" ht="13.5" hidden="1" thickBot="1">
      <c r="A64" s="34"/>
      <c r="B64" s="343" t="s">
        <v>168</v>
      </c>
      <c r="C64" s="344"/>
      <c r="D64" s="67"/>
      <c r="E64" s="67"/>
      <c r="N64" s="44"/>
    </row>
    <row r="65" spans="1:5" hidden="1">
      <c r="A65" s="34"/>
      <c r="B65" s="345" t="s">
        <v>169</v>
      </c>
      <c r="C65" s="28">
        <f>COUNTIF('5'!$N$5:$N$56,B65)</f>
        <v>0</v>
      </c>
      <c r="D65" s="67"/>
      <c r="E65" s="67"/>
    </row>
    <row r="66" spans="1:5" hidden="1">
      <c r="A66" s="34"/>
      <c r="B66" s="346" t="s">
        <v>170</v>
      </c>
      <c r="C66" s="29">
        <f>COUNTIF('5'!$N$5:$N$56,B66)</f>
        <v>0</v>
      </c>
      <c r="D66" s="67"/>
      <c r="E66" s="67"/>
    </row>
    <row r="67" spans="1:5" hidden="1">
      <c r="A67" s="34"/>
      <c r="B67" s="346" t="s">
        <v>171</v>
      </c>
      <c r="C67" s="29">
        <f>COUNTIF('5'!$N$5:$N$56,B67)</f>
        <v>0</v>
      </c>
      <c r="D67" s="67"/>
      <c r="E67" s="67"/>
    </row>
    <row r="68" spans="1:5" hidden="1">
      <c r="A68" s="34"/>
      <c r="B68" s="346" t="s">
        <v>172</v>
      </c>
      <c r="C68" s="29">
        <f>COUNTIF('5'!$N$5:$N$56,B68)</f>
        <v>0</v>
      </c>
      <c r="D68" s="67"/>
      <c r="E68" s="67"/>
    </row>
    <row r="69" spans="1:5" hidden="1">
      <c r="A69" s="34"/>
      <c r="B69" s="346" t="s">
        <v>173</v>
      </c>
      <c r="C69" s="29">
        <f>COUNTIF('5'!$N$5:$N$56,B69)</f>
        <v>0</v>
      </c>
      <c r="D69" s="67"/>
      <c r="E69" s="67"/>
    </row>
    <row r="70" spans="1:5" ht="13.5" hidden="1" thickBot="1">
      <c r="A70" s="34"/>
      <c r="B70" s="347" t="s">
        <v>174</v>
      </c>
      <c r="C70" s="30">
        <f>COUNTIF('5'!$N$5:$N$56,B70)</f>
        <v>0</v>
      </c>
      <c r="D70" s="67"/>
      <c r="E70" s="67"/>
    </row>
    <row r="71" spans="1:5">
      <c r="A71" s="34"/>
      <c r="B71" s="42"/>
      <c r="D71" s="67"/>
    </row>
    <row r="72" spans="1:5">
      <c r="A72" s="34"/>
      <c r="B72" s="42"/>
      <c r="D72" s="67"/>
    </row>
    <row r="73" spans="1:5">
      <c r="A73" s="34"/>
      <c r="B73" s="42"/>
      <c r="D73" s="67"/>
    </row>
    <row r="74" spans="1:5">
      <c r="A74" s="34"/>
      <c r="B74" s="42"/>
      <c r="D74" s="67"/>
    </row>
    <row r="75" spans="1:5">
      <c r="A75" s="34"/>
      <c r="B75" s="42"/>
      <c r="D75" s="67"/>
    </row>
    <row r="76" spans="1:5">
      <c r="A76" s="34"/>
      <c r="B76" s="42"/>
      <c r="D76" s="67"/>
    </row>
    <row r="77" spans="1:5">
      <c r="A77" s="34"/>
      <c r="B77" s="42"/>
      <c r="D77" s="67"/>
    </row>
    <row r="78" spans="1:5">
      <c r="A78" s="34"/>
      <c r="B78" s="42"/>
      <c r="D78" s="67"/>
    </row>
    <row r="79" spans="1:5">
      <c r="A79" s="34"/>
      <c r="B79" s="42"/>
      <c r="D79" s="67"/>
    </row>
    <row r="80" spans="1:5">
      <c r="A80" s="34"/>
      <c r="B80" s="42"/>
      <c r="D80" s="67"/>
    </row>
    <row r="81" spans="1:1">
      <c r="A81" s="34"/>
    </row>
    <row r="82" spans="1:1">
      <c r="A82" s="34"/>
    </row>
    <row r="83" spans="1:1">
      <c r="A83" s="34"/>
    </row>
    <row r="84" spans="1:1">
      <c r="A84" s="34"/>
    </row>
    <row r="97" spans="1:15" ht="14.45" customHeight="1">
      <c r="A97" s="2"/>
      <c r="B97" s="2"/>
      <c r="D97" s="73"/>
      <c r="M97" s="2"/>
      <c r="N97" s="44"/>
    </row>
    <row r="98" spans="1:15" ht="14.25" customHeight="1">
      <c r="A98" s="2"/>
      <c r="B98" s="2"/>
      <c r="D98" s="73"/>
      <c r="M98" s="2"/>
      <c r="N98" s="44"/>
    </row>
    <row r="99" spans="1:15" ht="14.25" customHeight="1">
      <c r="A99" s="2"/>
      <c r="B99" s="2"/>
      <c r="D99" s="73"/>
      <c r="M99" s="2"/>
      <c r="N99" s="44"/>
    </row>
    <row r="100" spans="1:15" ht="1.5" customHeight="1">
      <c r="A100" s="2"/>
      <c r="B100" s="2"/>
      <c r="D100" s="73"/>
      <c r="M100" s="2"/>
      <c r="N100" s="44"/>
    </row>
    <row r="101" spans="1:15" ht="14.45" customHeight="1">
      <c r="B101" s="42"/>
      <c r="D101" s="67"/>
      <c r="N101" s="44"/>
    </row>
    <row r="102" spans="1:15" s="1" customFormat="1" ht="14.45" customHeight="1">
      <c r="A102" s="33"/>
      <c r="B102" s="42"/>
      <c r="C102" s="2"/>
      <c r="D102" s="67"/>
      <c r="E102" s="73"/>
      <c r="F102" s="73"/>
      <c r="G102" s="73"/>
      <c r="H102" s="73"/>
      <c r="I102" s="73"/>
      <c r="J102" s="73"/>
      <c r="K102" s="73"/>
      <c r="L102" s="73"/>
      <c r="M102" s="36"/>
      <c r="N102" s="44"/>
      <c r="O102" s="2"/>
    </row>
    <row r="103" spans="1:15" ht="14.45" customHeight="1">
      <c r="B103" s="42"/>
      <c r="D103" s="67"/>
      <c r="N103" s="44"/>
    </row>
    <row r="104" spans="1:15" ht="14.45" customHeight="1">
      <c r="B104" s="42"/>
      <c r="D104" s="67"/>
      <c r="N104" s="44"/>
    </row>
    <row r="105" spans="1:15" ht="17.25" customHeight="1">
      <c r="B105" s="42"/>
      <c r="D105" s="67"/>
      <c r="N105" s="44"/>
    </row>
    <row r="106" spans="1:15" ht="14.45" customHeight="1">
      <c r="B106" s="42"/>
      <c r="D106" s="67"/>
      <c r="N106" s="44"/>
    </row>
    <row r="107" spans="1:15" ht="14.45" customHeight="1">
      <c r="B107" s="42"/>
      <c r="D107" s="67"/>
      <c r="N107" s="44"/>
    </row>
    <row r="108" spans="1:15" ht="14.45" customHeight="1">
      <c r="B108" s="42"/>
      <c r="D108" s="67"/>
      <c r="N108" s="44"/>
    </row>
    <row r="109" spans="1:15" ht="14.45" customHeight="1">
      <c r="B109" s="42"/>
      <c r="D109" s="67"/>
      <c r="N109" s="44"/>
    </row>
    <row r="110" spans="1:15" ht="14.45" customHeight="1">
      <c r="B110" s="42"/>
      <c r="D110" s="67"/>
      <c r="N110" s="44"/>
    </row>
    <row r="111" spans="1:15" ht="14.45" customHeight="1">
      <c r="B111" s="42"/>
      <c r="D111" s="67"/>
      <c r="N111" s="44"/>
    </row>
    <row r="112" spans="1:15" ht="14.45" customHeight="1">
      <c r="B112" s="42"/>
      <c r="D112" s="67"/>
      <c r="N112" s="4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1:15" ht="14.45" customHeight="1">
      <c r="B161" s="42"/>
      <c r="D161" s="67"/>
      <c r="N161" s="44"/>
    </row>
    <row r="162" spans="1:15" ht="14.45" customHeight="1">
      <c r="B162" s="42"/>
      <c r="D162" s="67"/>
      <c r="N162" s="44"/>
    </row>
    <row r="163" spans="1:15" ht="14.45" customHeight="1">
      <c r="B163" s="42"/>
      <c r="D163" s="67"/>
      <c r="N163" s="44"/>
    </row>
    <row r="164" spans="1:15" ht="14.45" customHeight="1">
      <c r="B164" s="42"/>
      <c r="D164" s="67"/>
      <c r="N164" s="44"/>
    </row>
    <row r="165" spans="1:15" ht="14.45" customHeight="1">
      <c r="B165" s="42"/>
      <c r="D165" s="67"/>
      <c r="N165" s="44"/>
    </row>
    <row r="166" spans="1:15" s="1" customFormat="1" ht="14.45" customHeight="1">
      <c r="A166" s="33"/>
      <c r="B166" s="42"/>
      <c r="C166" s="2"/>
      <c r="D166" s="67"/>
      <c r="E166" s="73"/>
      <c r="F166" s="73"/>
      <c r="G166" s="73"/>
      <c r="H166" s="73"/>
      <c r="I166" s="73"/>
      <c r="J166" s="73"/>
      <c r="K166" s="73"/>
      <c r="L166" s="73"/>
      <c r="M166" s="36"/>
      <c r="N166" s="44"/>
      <c r="O166" s="2"/>
    </row>
    <row r="167" spans="1:15" ht="14.45" customHeight="1">
      <c r="B167" s="42"/>
      <c r="D167" s="67"/>
      <c r="N167" s="44"/>
    </row>
    <row r="168" spans="1:15" ht="14.45" customHeight="1">
      <c r="B168" s="42"/>
      <c r="D168" s="67"/>
      <c r="N168" s="44"/>
    </row>
    <row r="169" spans="1:15" ht="14.45" customHeight="1">
      <c r="B169" s="42"/>
      <c r="D169" s="67"/>
      <c r="N169" s="44"/>
    </row>
    <row r="170" spans="1:15" ht="14.45" customHeight="1">
      <c r="B170" s="42"/>
      <c r="D170" s="67"/>
      <c r="N170" s="44"/>
    </row>
    <row r="171" spans="1:15" ht="14.45" customHeight="1">
      <c r="B171" s="42"/>
      <c r="D171" s="67"/>
      <c r="N171" s="44"/>
    </row>
    <row r="172" spans="1:15" ht="14.45" customHeight="1">
      <c r="B172" s="42"/>
      <c r="D172" s="67"/>
      <c r="N172" s="44"/>
    </row>
    <row r="173" spans="1:15" ht="14.45" customHeight="1">
      <c r="B173" s="42"/>
      <c r="D173" s="67"/>
      <c r="N173" s="44"/>
    </row>
    <row r="174" spans="1:15" ht="14.45" customHeight="1">
      <c r="B174" s="42"/>
      <c r="D174" s="67"/>
      <c r="N174" s="44"/>
    </row>
    <row r="175" spans="1:15" ht="14.45" customHeight="1">
      <c r="B175" s="42"/>
      <c r="D175" s="67"/>
      <c r="N175" s="44"/>
    </row>
    <row r="176" spans="1:15" ht="14.45" customHeight="1">
      <c r="B176" s="42"/>
      <c r="D176" s="67"/>
      <c r="N176" s="44"/>
    </row>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spans="1:15" ht="14.45" customHeight="1">
      <c r="B225" s="42"/>
      <c r="D225" s="67"/>
      <c r="N225" s="44"/>
    </row>
    <row r="226" spans="1:15" ht="14.45" customHeight="1">
      <c r="B226" s="42"/>
      <c r="D226" s="67"/>
      <c r="N226" s="44"/>
    </row>
    <row r="227" spans="1:15" ht="14.45" customHeight="1">
      <c r="B227" s="42"/>
      <c r="D227" s="67"/>
      <c r="N227" s="44"/>
    </row>
    <row r="228" spans="1:15" ht="14.45" customHeight="1">
      <c r="B228" s="42"/>
      <c r="D228" s="67"/>
      <c r="N228" s="44"/>
    </row>
    <row r="229" spans="1:15" ht="14.45" customHeight="1">
      <c r="B229" s="42"/>
      <c r="D229" s="67"/>
      <c r="N229" s="44"/>
    </row>
    <row r="230" spans="1:15" s="1" customFormat="1" ht="14.45" customHeight="1">
      <c r="A230" s="33"/>
      <c r="B230" s="42"/>
      <c r="C230" s="2"/>
      <c r="D230" s="67"/>
      <c r="E230" s="73"/>
      <c r="F230" s="73"/>
      <c r="G230" s="73"/>
      <c r="H230" s="73"/>
      <c r="I230" s="73"/>
      <c r="J230" s="73"/>
      <c r="K230" s="73"/>
      <c r="L230" s="73"/>
      <c r="M230" s="36"/>
      <c r="N230" s="44"/>
      <c r="O230" s="2"/>
    </row>
    <row r="231" spans="1:15" ht="14.45" customHeight="1">
      <c r="B231" s="42"/>
      <c r="D231" s="67"/>
      <c r="N231" s="44"/>
    </row>
    <row r="232" spans="1:15" ht="14.45" customHeight="1">
      <c r="B232" s="42"/>
      <c r="D232" s="67"/>
      <c r="N232" s="44"/>
    </row>
    <row r="233" spans="1:15" ht="14.45" customHeight="1">
      <c r="B233" s="42"/>
      <c r="D233" s="67"/>
      <c r="N233" s="44"/>
    </row>
    <row r="234" spans="1:15" ht="14.45" customHeight="1">
      <c r="B234" s="42"/>
      <c r="D234" s="67"/>
      <c r="N234" s="44"/>
    </row>
    <row r="235" spans="1:15" ht="14.45" customHeight="1">
      <c r="B235" s="42"/>
      <c r="D235" s="67"/>
      <c r="N235" s="44"/>
    </row>
    <row r="236" spans="1:15" ht="14.45" customHeight="1">
      <c r="B236" s="42"/>
      <c r="D236" s="67"/>
      <c r="N236" s="44"/>
    </row>
    <row r="237" spans="1:15" ht="14.45" customHeight="1">
      <c r="B237" s="42"/>
      <c r="D237" s="67"/>
      <c r="N237" s="44"/>
    </row>
    <row r="238" spans="1:15" ht="14.45" customHeight="1">
      <c r="B238" s="42"/>
      <c r="D238" s="67"/>
      <c r="N238" s="44"/>
    </row>
    <row r="239" spans="1:15" ht="14.45" customHeight="1">
      <c r="B239" s="42"/>
      <c r="D239" s="67"/>
      <c r="N239" s="44"/>
    </row>
    <row r="240" spans="1:15" ht="14.45" customHeight="1">
      <c r="B240" s="42"/>
      <c r="D240" s="67"/>
      <c r="N240" s="44"/>
    </row>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2.7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3" ht="21.75" customHeight="1"/>
    <row r="874" ht="21.75" customHeight="1"/>
    <row r="875" ht="21.7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sheetData>
  <sheetProtection algorithmName="SHA-512" hashValue="xjR0WOu5YwMhHFPQ3ujSBaguYjoHO88Z2vL8pSmdhqCm8fT/rfeOOxwkcZrv4ZTsWX0PmWJY8v2g/DZo2u0gXA==" saltValue="3M6TJ21XWZ2RmK3tzrPsew=="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scale="67" orientation="landscape" horizontalDpi="300" verticalDpi="300" r:id="rId1"/>
  <headerFooter alignWithMargins="0">
    <oddHeader xml:space="preserve">&amp;L&amp;"Arial,Bold"SCA North America
TENA ULTRA&amp;C&amp;"Arial,Bold"&amp;12
&amp;"Arial,Regular"&amp;10
&amp;R&amp;D
</oddHeader>
    <oddFooter>&amp;R&amp;"Calibri"&amp;11&amp;K000000&amp;P_x000D_&amp;1#&amp;"Calibri"&amp;10&amp;K000000Essity Internal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15A37-BE03-4200-B363-A1827D713F0E}">
  <dimension ref="A1"/>
  <sheetViews>
    <sheetView workbookViewId="0"/>
  </sheetViews>
  <sheetFormatPr defaultColWidth="8.7109375" defaultRowHeight="12.75"/>
  <sheetData/>
  <pageMargins left="0.7" right="0.7" top="0.75" bottom="0.75" header="0.3" footer="0.3"/>
  <pageSetup paperSize="9"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O886"/>
  <sheetViews>
    <sheetView zoomScale="90" zoomScaleNormal="90" workbookViewId="0">
      <pane ySplit="4" topLeftCell="A17" activePane="bottomLeft" state="frozen"/>
      <selection activeCell="B2" sqref="B2"/>
      <selection pane="bottomLeft" activeCell="E61" sqref="E61"/>
    </sheetView>
  </sheetViews>
  <sheetFormatPr defaultColWidth="9.140625" defaultRowHeight="12.75"/>
  <cols>
    <col min="1" max="1" width="15.5703125" style="33" customWidth="1"/>
    <col min="2" max="2" width="40" style="8" bestFit="1" customWidth="1"/>
    <col min="3" max="3" width="37" style="2" bestFit="1" customWidth="1"/>
    <col min="4" max="4" width="8.85546875" style="11" customWidth="1"/>
    <col min="5" max="12" width="12.42578125" style="73" customWidth="1"/>
    <col min="13" max="13" width="12.42578125" style="36" customWidth="1"/>
    <col min="14" max="14" width="10.85546875" style="25" hidden="1" customWidth="1"/>
    <col min="15" max="15" width="10.85546875" style="2" customWidth="1"/>
    <col min="16" max="16384" width="9.140625" style="2"/>
  </cols>
  <sheetData>
    <row r="1" spans="1:14" ht="18">
      <c r="A1" s="21" t="s">
        <v>152</v>
      </c>
      <c r="B1" s="31"/>
      <c r="D1" s="67"/>
      <c r="N1" s="32"/>
    </row>
    <row r="2" spans="1:14" ht="18">
      <c r="A2" s="21">
        <f>IF('BORDEREAU DE COMMANDE'!C14="","",'BORDEREAU DE COMMANDE'!C14)</f>
        <v>6</v>
      </c>
      <c r="B2" s="31"/>
      <c r="D2" s="67"/>
      <c r="N2" s="32"/>
    </row>
    <row r="3" spans="1:14" ht="16.5" thickBot="1">
      <c r="A3" s="239">
        <f ca="1">'BORDEREAU DE COMMANDE'!C4</f>
        <v>45175</v>
      </c>
      <c r="B3" s="42"/>
      <c r="D3" s="67"/>
      <c r="E3" s="409" t="s">
        <v>153</v>
      </c>
      <c r="F3" s="410"/>
      <c r="G3" s="410"/>
      <c r="H3" s="411" t="s">
        <v>154</v>
      </c>
      <c r="I3" s="410"/>
      <c r="J3" s="410"/>
      <c r="K3" s="412" t="s">
        <v>155</v>
      </c>
      <c r="L3" s="410"/>
      <c r="M3" s="410"/>
      <c r="N3" s="44"/>
    </row>
    <row r="4" spans="1:14" s="154" customFormat="1" ht="41.45" customHeight="1" thickTop="1" thickBot="1">
      <c r="A4" s="223" t="s">
        <v>156</v>
      </c>
      <c r="B4" s="224" t="s">
        <v>157</v>
      </c>
      <c r="C4" s="224" t="s">
        <v>158</v>
      </c>
      <c r="D4" s="225" t="s">
        <v>159</v>
      </c>
      <c r="E4" s="218" t="s">
        <v>160</v>
      </c>
      <c r="F4" s="219" t="s">
        <v>161</v>
      </c>
      <c r="G4" s="219" t="s">
        <v>162</v>
      </c>
      <c r="H4" s="220" t="s">
        <v>160</v>
      </c>
      <c r="I4" s="221" t="s">
        <v>161</v>
      </c>
      <c r="J4" s="221" t="s">
        <v>162</v>
      </c>
      <c r="K4" s="222" t="s">
        <v>160</v>
      </c>
      <c r="L4" s="222" t="s">
        <v>161</v>
      </c>
      <c r="M4" s="222" t="s">
        <v>162</v>
      </c>
      <c r="N4" s="157" t="s">
        <v>178</v>
      </c>
    </row>
    <row r="5" spans="1:14" s="153" customFormat="1" ht="20.100000000000001" customHeight="1" thickTop="1">
      <c r="A5" s="82"/>
      <c r="B5" s="75"/>
      <c r="C5" s="75"/>
      <c r="D5" s="76"/>
      <c r="E5" s="76"/>
      <c r="F5" s="76"/>
      <c r="G5" s="76"/>
      <c r="H5" s="76"/>
      <c r="I5" s="76"/>
      <c r="J5" s="76"/>
      <c r="K5" s="76"/>
      <c r="L5" s="76"/>
      <c r="M5" s="76"/>
      <c r="N5" s="76"/>
    </row>
    <row r="6" spans="1:14" s="153" customFormat="1" ht="20.100000000000001" customHeight="1">
      <c r="A6" s="84"/>
      <c r="B6" s="78"/>
      <c r="C6" s="78"/>
      <c r="D6" s="79"/>
      <c r="E6" s="79"/>
      <c r="F6" s="79"/>
      <c r="G6" s="79"/>
      <c r="H6" s="79"/>
      <c r="I6" s="79"/>
      <c r="J6" s="79"/>
      <c r="K6" s="79"/>
      <c r="L6" s="79"/>
      <c r="M6" s="79"/>
      <c r="N6" s="79"/>
    </row>
    <row r="7" spans="1:14" s="153" customFormat="1" ht="20.100000000000001" customHeight="1">
      <c r="A7" s="84"/>
      <c r="B7" s="78"/>
      <c r="C7" s="78"/>
      <c r="D7" s="79"/>
      <c r="E7" s="79"/>
      <c r="F7" s="79"/>
      <c r="G7" s="79"/>
      <c r="H7" s="79"/>
      <c r="I7" s="79"/>
      <c r="J7" s="79"/>
      <c r="K7" s="79"/>
      <c r="L7" s="79"/>
      <c r="M7" s="79"/>
      <c r="N7" s="79"/>
    </row>
    <row r="8" spans="1:14" s="153" customFormat="1" ht="20.100000000000001" customHeight="1">
      <c r="A8" s="84"/>
      <c r="B8" s="78"/>
      <c r="C8" s="78"/>
      <c r="D8" s="79"/>
      <c r="E8" s="79"/>
      <c r="F8" s="79"/>
      <c r="G8" s="79"/>
      <c r="H8" s="79"/>
      <c r="I8" s="79"/>
      <c r="J8" s="79"/>
      <c r="K8" s="79"/>
      <c r="L8" s="79"/>
      <c r="M8" s="79"/>
      <c r="N8" s="79"/>
    </row>
    <row r="9" spans="1:14" s="153" customFormat="1" ht="20.100000000000001" customHeight="1">
      <c r="A9" s="84"/>
      <c r="B9" s="78"/>
      <c r="C9" s="78"/>
      <c r="D9" s="79"/>
      <c r="E9" s="79"/>
      <c r="F9" s="79"/>
      <c r="G9" s="79"/>
      <c r="H9" s="79"/>
      <c r="I9" s="79"/>
      <c r="J9" s="79"/>
      <c r="K9" s="79"/>
      <c r="L9" s="79"/>
      <c r="M9" s="79"/>
      <c r="N9" s="79"/>
    </row>
    <row r="10" spans="1:14" s="153" customFormat="1" ht="20.100000000000001" customHeight="1">
      <c r="A10" s="84"/>
      <c r="B10" s="78"/>
      <c r="C10" s="78"/>
      <c r="D10" s="79"/>
      <c r="E10" s="79"/>
      <c r="F10" s="79"/>
      <c r="G10" s="79"/>
      <c r="H10" s="79"/>
      <c r="I10" s="79"/>
      <c r="J10" s="79"/>
      <c r="K10" s="79"/>
      <c r="L10" s="79"/>
      <c r="M10" s="79"/>
      <c r="N10" s="79"/>
    </row>
    <row r="11" spans="1:14" s="153" customFormat="1" ht="20.100000000000001" customHeight="1">
      <c r="A11" s="84"/>
      <c r="B11" s="78"/>
      <c r="C11" s="78"/>
      <c r="D11" s="79"/>
      <c r="E11" s="79"/>
      <c r="F11" s="79"/>
      <c r="G11" s="79"/>
      <c r="H11" s="79"/>
      <c r="I11" s="79"/>
      <c r="J11" s="79"/>
      <c r="K11" s="79"/>
      <c r="L11" s="79"/>
      <c r="M11" s="79"/>
      <c r="N11" s="79"/>
    </row>
    <row r="12" spans="1:14" s="153" customFormat="1" ht="20.100000000000001" customHeight="1">
      <c r="A12" s="84"/>
      <c r="B12" s="78"/>
      <c r="C12" s="78"/>
      <c r="D12" s="79"/>
      <c r="E12" s="79"/>
      <c r="F12" s="79"/>
      <c r="G12" s="79"/>
      <c r="H12" s="79"/>
      <c r="I12" s="79"/>
      <c r="J12" s="79"/>
      <c r="K12" s="79"/>
      <c r="L12" s="79"/>
      <c r="M12" s="79"/>
      <c r="N12" s="79"/>
    </row>
    <row r="13" spans="1:14" s="153" customFormat="1" ht="20.100000000000001" customHeight="1">
      <c r="A13" s="84"/>
      <c r="B13" s="78"/>
      <c r="C13" s="78"/>
      <c r="D13" s="79"/>
      <c r="E13" s="79"/>
      <c r="F13" s="79"/>
      <c r="G13" s="79"/>
      <c r="H13" s="79"/>
      <c r="I13" s="79"/>
      <c r="J13" s="79"/>
      <c r="K13" s="79"/>
      <c r="L13" s="79"/>
      <c r="M13" s="79"/>
      <c r="N13" s="79"/>
    </row>
    <row r="14" spans="1:14" s="153" customFormat="1" ht="20.100000000000001" customHeight="1">
      <c r="A14" s="84"/>
      <c r="B14" s="78"/>
      <c r="C14" s="78"/>
      <c r="D14" s="79"/>
      <c r="E14" s="79"/>
      <c r="F14" s="79"/>
      <c r="G14" s="79"/>
      <c r="H14" s="79"/>
      <c r="I14" s="79"/>
      <c r="J14" s="79"/>
      <c r="K14" s="79"/>
      <c r="L14" s="79"/>
      <c r="M14" s="79"/>
      <c r="N14" s="79"/>
    </row>
    <row r="15" spans="1:14" s="153" customFormat="1" ht="20.100000000000001" customHeight="1">
      <c r="A15" s="84"/>
      <c r="B15" s="78"/>
      <c r="C15" s="78"/>
      <c r="D15" s="79"/>
      <c r="E15" s="79"/>
      <c r="F15" s="79"/>
      <c r="G15" s="79"/>
      <c r="H15" s="79"/>
      <c r="I15" s="79"/>
      <c r="J15" s="79"/>
      <c r="K15" s="79"/>
      <c r="L15" s="79"/>
      <c r="M15" s="79"/>
      <c r="N15" s="79"/>
    </row>
    <row r="16" spans="1:14" s="153" customFormat="1" ht="20.100000000000001" customHeight="1">
      <c r="A16" s="84"/>
      <c r="B16" s="78"/>
      <c r="C16" s="78"/>
      <c r="D16" s="79"/>
      <c r="E16" s="79"/>
      <c r="F16" s="79"/>
      <c r="G16" s="79"/>
      <c r="H16" s="79"/>
      <c r="I16" s="79"/>
      <c r="J16" s="79"/>
      <c r="K16" s="79"/>
      <c r="L16" s="79"/>
      <c r="M16" s="79"/>
      <c r="N16" s="79"/>
    </row>
    <row r="17" spans="1:14" s="153" customFormat="1" ht="20.100000000000001" customHeight="1">
      <c r="A17" s="84"/>
      <c r="B17" s="78"/>
      <c r="C17" s="78"/>
      <c r="D17" s="79"/>
      <c r="E17" s="79"/>
      <c r="F17" s="79"/>
      <c r="G17" s="79"/>
      <c r="H17" s="79"/>
      <c r="I17" s="79"/>
      <c r="J17" s="79"/>
      <c r="K17" s="79"/>
      <c r="L17" s="79"/>
      <c r="M17" s="79"/>
      <c r="N17" s="79"/>
    </row>
    <row r="18" spans="1:14" s="153" customFormat="1" ht="20.100000000000001" customHeight="1">
      <c r="A18" s="84"/>
      <c r="B18" s="78"/>
      <c r="C18" s="78"/>
      <c r="D18" s="79"/>
      <c r="E18" s="79"/>
      <c r="F18" s="79"/>
      <c r="G18" s="79"/>
      <c r="H18" s="79"/>
      <c r="I18" s="79"/>
      <c r="J18" s="79"/>
      <c r="K18" s="79"/>
      <c r="L18" s="79"/>
      <c r="M18" s="79"/>
      <c r="N18" s="79"/>
    </row>
    <row r="19" spans="1:14" s="153" customFormat="1" ht="20.100000000000001" customHeight="1">
      <c r="A19" s="84"/>
      <c r="B19" s="78"/>
      <c r="C19" s="78"/>
      <c r="D19" s="79"/>
      <c r="E19" s="79"/>
      <c r="F19" s="79"/>
      <c r="G19" s="79"/>
      <c r="H19" s="79"/>
      <c r="I19" s="79"/>
      <c r="J19" s="79"/>
      <c r="K19" s="79"/>
      <c r="L19" s="79"/>
      <c r="M19" s="79"/>
      <c r="N19" s="79"/>
    </row>
    <row r="20" spans="1:14" s="153" customFormat="1" ht="20.100000000000001" customHeight="1">
      <c r="A20" s="84"/>
      <c r="B20" s="78"/>
      <c r="C20" s="78"/>
      <c r="D20" s="79"/>
      <c r="E20" s="79"/>
      <c r="F20" s="79"/>
      <c r="G20" s="79"/>
      <c r="H20" s="79"/>
      <c r="I20" s="79"/>
      <c r="J20" s="79"/>
      <c r="K20" s="79"/>
      <c r="L20" s="79"/>
      <c r="M20" s="79"/>
      <c r="N20" s="79"/>
    </row>
    <row r="21" spans="1:14" s="153" customFormat="1" ht="20.100000000000001" customHeight="1">
      <c r="A21" s="84"/>
      <c r="B21" s="78"/>
      <c r="C21" s="78"/>
      <c r="D21" s="79"/>
      <c r="E21" s="79"/>
      <c r="F21" s="79"/>
      <c r="G21" s="79"/>
      <c r="H21" s="79"/>
      <c r="I21" s="79"/>
      <c r="J21" s="79"/>
      <c r="K21" s="79"/>
      <c r="L21" s="79"/>
      <c r="M21" s="79"/>
      <c r="N21" s="79"/>
    </row>
    <row r="22" spans="1:14" s="153" customFormat="1" ht="20.100000000000001" customHeight="1">
      <c r="A22" s="84"/>
      <c r="B22" s="78"/>
      <c r="C22" s="78"/>
      <c r="D22" s="79"/>
      <c r="E22" s="79"/>
      <c r="F22" s="79"/>
      <c r="G22" s="79"/>
      <c r="H22" s="79"/>
      <c r="I22" s="79"/>
      <c r="J22" s="79"/>
      <c r="K22" s="79"/>
      <c r="L22" s="79"/>
      <c r="M22" s="79"/>
      <c r="N22" s="79"/>
    </row>
    <row r="23" spans="1:14" s="153" customFormat="1" ht="20.100000000000001" customHeight="1">
      <c r="A23" s="84"/>
      <c r="B23" s="78"/>
      <c r="C23" s="78"/>
      <c r="D23" s="79"/>
      <c r="E23" s="79"/>
      <c r="F23" s="79"/>
      <c r="G23" s="79"/>
      <c r="H23" s="79"/>
      <c r="I23" s="79"/>
      <c r="J23" s="79"/>
      <c r="K23" s="79"/>
      <c r="L23" s="79"/>
      <c r="M23" s="79"/>
      <c r="N23" s="79"/>
    </row>
    <row r="24" spans="1:14" s="153" customFormat="1" ht="20.100000000000001" customHeight="1">
      <c r="A24" s="84"/>
      <c r="B24" s="78"/>
      <c r="C24" s="78"/>
      <c r="D24" s="79"/>
      <c r="E24" s="79"/>
      <c r="F24" s="79"/>
      <c r="G24" s="79"/>
      <c r="H24" s="79"/>
      <c r="I24" s="79"/>
      <c r="J24" s="79"/>
      <c r="K24" s="79"/>
      <c r="L24" s="79"/>
      <c r="M24" s="79"/>
      <c r="N24" s="79"/>
    </row>
    <row r="25" spans="1:14" s="153" customFormat="1" ht="20.100000000000001" customHeight="1">
      <c r="A25" s="84"/>
      <c r="B25" s="78"/>
      <c r="C25" s="78"/>
      <c r="D25" s="79"/>
      <c r="E25" s="79"/>
      <c r="F25" s="79"/>
      <c r="G25" s="79"/>
      <c r="H25" s="79"/>
      <c r="I25" s="79"/>
      <c r="J25" s="79"/>
      <c r="K25" s="79"/>
      <c r="L25" s="79"/>
      <c r="M25" s="79"/>
      <c r="N25" s="79"/>
    </row>
    <row r="26" spans="1:14" s="153" customFormat="1" ht="20.100000000000001" customHeight="1">
      <c r="A26" s="84"/>
      <c r="B26" s="78"/>
      <c r="C26" s="78"/>
      <c r="D26" s="79"/>
      <c r="E26" s="79"/>
      <c r="F26" s="79"/>
      <c r="G26" s="79"/>
      <c r="H26" s="79"/>
      <c r="I26" s="79"/>
      <c r="J26" s="79"/>
      <c r="K26" s="79"/>
      <c r="L26" s="79"/>
      <c r="M26" s="79"/>
      <c r="N26" s="79"/>
    </row>
    <row r="27" spans="1:14" s="153" customFormat="1" ht="20.100000000000001" customHeight="1">
      <c r="A27" s="84"/>
      <c r="B27" s="78"/>
      <c r="C27" s="78"/>
      <c r="D27" s="79"/>
      <c r="E27" s="79"/>
      <c r="F27" s="79"/>
      <c r="G27" s="79"/>
      <c r="H27" s="79"/>
      <c r="I27" s="79"/>
      <c r="J27" s="79"/>
      <c r="K27" s="79"/>
      <c r="L27" s="79"/>
      <c r="M27" s="79"/>
      <c r="N27" s="79"/>
    </row>
    <row r="28" spans="1:14" s="153" customFormat="1" ht="20.100000000000001" customHeight="1">
      <c r="A28" s="84"/>
      <c r="B28" s="85"/>
      <c r="C28" s="78"/>
      <c r="D28" s="79"/>
      <c r="E28" s="79"/>
      <c r="F28" s="79"/>
      <c r="G28" s="79"/>
      <c r="H28" s="79"/>
      <c r="I28" s="79"/>
      <c r="J28" s="79"/>
      <c r="K28" s="79"/>
      <c r="L28" s="79"/>
      <c r="M28" s="79"/>
      <c r="N28" s="79"/>
    </row>
    <row r="29" spans="1:14" s="153" customFormat="1" ht="20.100000000000001" customHeight="1">
      <c r="A29" s="84"/>
      <c r="B29" s="85"/>
      <c r="C29" s="78"/>
      <c r="D29" s="79"/>
      <c r="E29" s="79"/>
      <c r="F29" s="79"/>
      <c r="G29" s="79"/>
      <c r="H29" s="79"/>
      <c r="I29" s="79"/>
      <c r="J29" s="79"/>
      <c r="K29" s="79"/>
      <c r="L29" s="79"/>
      <c r="M29" s="79"/>
      <c r="N29" s="79"/>
    </row>
    <row r="30" spans="1:14" s="153" customFormat="1" ht="20.100000000000001" customHeight="1">
      <c r="A30" s="84"/>
      <c r="B30" s="85"/>
      <c r="C30" s="78"/>
      <c r="D30" s="79"/>
      <c r="E30" s="79"/>
      <c r="F30" s="79"/>
      <c r="G30" s="79"/>
      <c r="H30" s="79"/>
      <c r="I30" s="79"/>
      <c r="J30" s="79"/>
      <c r="K30" s="79"/>
      <c r="L30" s="79"/>
      <c r="M30" s="79"/>
      <c r="N30" s="79"/>
    </row>
    <row r="31" spans="1:14" s="153" customFormat="1" ht="20.100000000000001" customHeight="1">
      <c r="A31" s="84"/>
      <c r="B31" s="85"/>
      <c r="C31" s="78"/>
      <c r="D31" s="79"/>
      <c r="E31" s="79"/>
      <c r="F31" s="79"/>
      <c r="G31" s="79"/>
      <c r="H31" s="79"/>
      <c r="I31" s="79"/>
      <c r="J31" s="79"/>
      <c r="K31" s="79"/>
      <c r="L31" s="79"/>
      <c r="M31" s="79"/>
      <c r="N31" s="79"/>
    </row>
    <row r="32" spans="1:14" s="153" customFormat="1" ht="20.100000000000001" customHeight="1">
      <c r="A32" s="84"/>
      <c r="B32" s="85"/>
      <c r="C32" s="78"/>
      <c r="D32" s="79"/>
      <c r="E32" s="79"/>
      <c r="F32" s="79"/>
      <c r="G32" s="79"/>
      <c r="H32" s="79"/>
      <c r="I32" s="79"/>
      <c r="J32" s="79"/>
      <c r="K32" s="79"/>
      <c r="L32" s="79"/>
      <c r="M32" s="79"/>
      <c r="N32" s="79"/>
    </row>
    <row r="33" spans="1:14" s="153" customFormat="1" ht="20.100000000000001" customHeight="1">
      <c r="A33" s="84"/>
      <c r="B33" s="85"/>
      <c r="C33" s="78"/>
      <c r="D33" s="79"/>
      <c r="E33" s="79"/>
      <c r="F33" s="79"/>
      <c r="G33" s="79"/>
      <c r="H33" s="79"/>
      <c r="I33" s="79"/>
      <c r="J33" s="79"/>
      <c r="K33" s="79"/>
      <c r="L33" s="79"/>
      <c r="M33" s="79"/>
      <c r="N33" s="79"/>
    </row>
    <row r="34" spans="1:14" s="153" customFormat="1" ht="20.100000000000001" hidden="1" customHeight="1">
      <c r="A34" s="84"/>
      <c r="B34" s="85"/>
      <c r="C34" s="78"/>
      <c r="D34" s="79"/>
      <c r="E34" s="79"/>
      <c r="F34" s="79"/>
      <c r="G34" s="79"/>
      <c r="H34" s="79"/>
      <c r="I34" s="79"/>
      <c r="J34" s="79"/>
      <c r="K34" s="79"/>
      <c r="L34" s="79"/>
      <c r="M34" s="79"/>
      <c r="N34" s="79"/>
    </row>
    <row r="35" spans="1:14" s="153" customFormat="1" ht="20.100000000000001" hidden="1" customHeight="1">
      <c r="A35" s="84"/>
      <c r="B35" s="85"/>
      <c r="C35" s="78"/>
      <c r="D35" s="79"/>
      <c r="E35" s="79"/>
      <c r="F35" s="79"/>
      <c r="G35" s="79"/>
      <c r="H35" s="79"/>
      <c r="I35" s="79"/>
      <c r="J35" s="79"/>
      <c r="K35" s="79"/>
      <c r="L35" s="79"/>
      <c r="M35" s="79"/>
      <c r="N35" s="79"/>
    </row>
    <row r="36" spans="1:14" s="153" customFormat="1" ht="20.100000000000001" hidden="1" customHeight="1">
      <c r="A36" s="84"/>
      <c r="B36" s="85"/>
      <c r="C36" s="78"/>
      <c r="D36" s="79"/>
      <c r="E36" s="79"/>
      <c r="F36" s="79"/>
      <c r="G36" s="79"/>
      <c r="H36" s="79"/>
      <c r="I36" s="79"/>
      <c r="J36" s="79"/>
      <c r="K36" s="79"/>
      <c r="L36" s="79"/>
      <c r="M36" s="79"/>
      <c r="N36" s="79"/>
    </row>
    <row r="37" spans="1:14" s="153" customFormat="1" ht="20.100000000000001" hidden="1" customHeight="1">
      <c r="A37" s="84"/>
      <c r="B37" s="85"/>
      <c r="C37" s="78"/>
      <c r="D37" s="79"/>
      <c r="E37" s="79"/>
      <c r="F37" s="79"/>
      <c r="G37" s="79"/>
      <c r="H37" s="79"/>
      <c r="I37" s="79"/>
      <c r="J37" s="79"/>
      <c r="K37" s="79"/>
      <c r="L37" s="79"/>
      <c r="M37" s="79"/>
      <c r="N37" s="79"/>
    </row>
    <row r="38" spans="1:14" s="153" customFormat="1" ht="20.100000000000001" hidden="1" customHeight="1">
      <c r="A38" s="84"/>
      <c r="B38" s="85"/>
      <c r="C38" s="78"/>
      <c r="D38" s="79"/>
      <c r="E38" s="79"/>
      <c r="F38" s="79"/>
      <c r="G38" s="79"/>
      <c r="H38" s="79"/>
      <c r="I38" s="79"/>
      <c r="J38" s="79"/>
      <c r="K38" s="79"/>
      <c r="L38" s="79"/>
      <c r="M38" s="79"/>
      <c r="N38" s="79"/>
    </row>
    <row r="39" spans="1:14" s="153" customFormat="1" ht="20.100000000000001" hidden="1" customHeight="1">
      <c r="A39" s="84"/>
      <c r="B39" s="85"/>
      <c r="C39" s="78"/>
      <c r="D39" s="79"/>
      <c r="E39" s="79"/>
      <c r="F39" s="79"/>
      <c r="G39" s="79"/>
      <c r="H39" s="79"/>
      <c r="I39" s="79"/>
      <c r="J39" s="79"/>
      <c r="K39" s="79"/>
      <c r="L39" s="79"/>
      <c r="M39" s="79"/>
      <c r="N39" s="79"/>
    </row>
    <row r="40" spans="1:14" s="153" customFormat="1" ht="20.100000000000001" hidden="1" customHeight="1">
      <c r="A40" s="84"/>
      <c r="B40" s="85"/>
      <c r="C40" s="78"/>
      <c r="D40" s="79"/>
      <c r="E40" s="79"/>
      <c r="F40" s="79"/>
      <c r="G40" s="79"/>
      <c r="H40" s="79"/>
      <c r="I40" s="79"/>
      <c r="J40" s="79"/>
      <c r="K40" s="79"/>
      <c r="L40" s="79"/>
      <c r="M40" s="79"/>
      <c r="N40" s="79"/>
    </row>
    <row r="41" spans="1:14" s="153" customFormat="1" ht="20.100000000000001" hidden="1" customHeight="1">
      <c r="A41" s="84"/>
      <c r="B41" s="85"/>
      <c r="C41" s="78"/>
      <c r="D41" s="79"/>
      <c r="E41" s="79"/>
      <c r="F41" s="79"/>
      <c r="G41" s="79"/>
      <c r="H41" s="79"/>
      <c r="I41" s="79"/>
      <c r="J41" s="79"/>
      <c r="K41" s="79"/>
      <c r="L41" s="79"/>
      <c r="M41" s="79"/>
      <c r="N41" s="79"/>
    </row>
    <row r="42" spans="1:14" s="153" customFormat="1" ht="20.100000000000001" hidden="1" customHeight="1">
      <c r="A42" s="84"/>
      <c r="B42" s="85"/>
      <c r="C42" s="78"/>
      <c r="D42" s="79"/>
      <c r="E42" s="79"/>
      <c r="F42" s="79"/>
      <c r="G42" s="79"/>
      <c r="H42" s="79"/>
      <c r="I42" s="79"/>
      <c r="J42" s="79"/>
      <c r="K42" s="79"/>
      <c r="L42" s="79"/>
      <c r="M42" s="79"/>
      <c r="N42" s="79"/>
    </row>
    <row r="43" spans="1:14" s="153" customFormat="1" ht="20.100000000000001" hidden="1" customHeight="1">
      <c r="A43" s="84"/>
      <c r="B43" s="85"/>
      <c r="C43" s="78"/>
      <c r="D43" s="79"/>
      <c r="E43" s="79"/>
      <c r="F43" s="79"/>
      <c r="G43" s="79"/>
      <c r="H43" s="79"/>
      <c r="I43" s="79"/>
      <c r="J43" s="79"/>
      <c r="K43" s="79"/>
      <c r="L43" s="79"/>
      <c r="M43" s="79"/>
      <c r="N43" s="79"/>
    </row>
    <row r="44" spans="1:14" s="153" customFormat="1" ht="20.100000000000001" hidden="1" customHeight="1">
      <c r="A44" s="84"/>
      <c r="B44" s="85"/>
      <c r="C44" s="78"/>
      <c r="D44" s="79"/>
      <c r="E44" s="79"/>
      <c r="F44" s="79"/>
      <c r="G44" s="79"/>
      <c r="H44" s="79"/>
      <c r="I44" s="79"/>
      <c r="J44" s="79"/>
      <c r="K44" s="79"/>
      <c r="L44" s="79"/>
      <c r="M44" s="79"/>
      <c r="N44" s="79"/>
    </row>
    <row r="45" spans="1:14" s="153" customFormat="1" ht="20.100000000000001" hidden="1" customHeight="1">
      <c r="A45" s="84"/>
      <c r="B45" s="85"/>
      <c r="C45" s="78"/>
      <c r="D45" s="79"/>
      <c r="E45" s="79"/>
      <c r="F45" s="79"/>
      <c r="G45" s="79"/>
      <c r="H45" s="79"/>
      <c r="I45" s="79"/>
      <c r="J45" s="79"/>
      <c r="K45" s="79"/>
      <c r="L45" s="79"/>
      <c r="M45" s="79"/>
      <c r="N45" s="79"/>
    </row>
    <row r="46" spans="1:14" s="153" customFormat="1" ht="20.100000000000001" hidden="1" customHeight="1">
      <c r="A46" s="84"/>
      <c r="B46" s="85"/>
      <c r="C46" s="78"/>
      <c r="D46" s="79"/>
      <c r="E46" s="79"/>
      <c r="F46" s="79"/>
      <c r="G46" s="79"/>
      <c r="H46" s="79"/>
      <c r="I46" s="79"/>
      <c r="J46" s="79"/>
      <c r="K46" s="79"/>
      <c r="L46" s="79"/>
      <c r="M46" s="79"/>
      <c r="N46" s="79"/>
    </row>
    <row r="47" spans="1:14" s="153" customFormat="1" ht="20.100000000000001" hidden="1" customHeight="1">
      <c r="A47" s="84"/>
      <c r="B47" s="85"/>
      <c r="C47" s="78"/>
      <c r="D47" s="79"/>
      <c r="E47" s="79"/>
      <c r="F47" s="79"/>
      <c r="G47" s="79"/>
      <c r="H47" s="79"/>
      <c r="I47" s="79"/>
      <c r="J47" s="79"/>
      <c r="K47" s="79"/>
      <c r="L47" s="79"/>
      <c r="M47" s="79"/>
      <c r="N47" s="79"/>
    </row>
    <row r="48" spans="1:14" s="153" customFormat="1" ht="20.100000000000001" hidden="1" customHeight="1">
      <c r="A48" s="84"/>
      <c r="B48" s="85"/>
      <c r="C48" s="78"/>
      <c r="D48" s="79"/>
      <c r="E48" s="79"/>
      <c r="F48" s="79"/>
      <c r="G48" s="79"/>
      <c r="H48" s="79"/>
      <c r="I48" s="79"/>
      <c r="J48" s="79"/>
      <c r="K48" s="79"/>
      <c r="L48" s="79"/>
      <c r="M48" s="79"/>
      <c r="N48" s="79"/>
    </row>
    <row r="49" spans="1:14" s="153" customFormat="1" ht="20.100000000000001" hidden="1" customHeight="1">
      <c r="A49" s="84"/>
      <c r="B49" s="85"/>
      <c r="C49" s="78"/>
      <c r="D49" s="79"/>
      <c r="E49" s="79"/>
      <c r="F49" s="79"/>
      <c r="G49" s="79"/>
      <c r="H49" s="79"/>
      <c r="I49" s="79"/>
      <c r="J49" s="79"/>
      <c r="K49" s="79"/>
      <c r="L49" s="79"/>
      <c r="M49" s="79"/>
      <c r="N49" s="79"/>
    </row>
    <row r="50" spans="1:14" s="153" customFormat="1" ht="20.100000000000001" hidden="1" customHeight="1">
      <c r="A50" s="84"/>
      <c r="B50" s="85"/>
      <c r="C50" s="78"/>
      <c r="D50" s="79"/>
      <c r="E50" s="79"/>
      <c r="F50" s="79"/>
      <c r="G50" s="79"/>
      <c r="H50" s="79"/>
      <c r="I50" s="79"/>
      <c r="J50" s="79"/>
      <c r="K50" s="79"/>
      <c r="L50" s="79"/>
      <c r="M50" s="79"/>
      <c r="N50" s="79"/>
    </row>
    <row r="51" spans="1:14" s="153" customFormat="1" ht="20.100000000000001" hidden="1" customHeight="1">
      <c r="A51" s="84"/>
      <c r="B51" s="85"/>
      <c r="C51" s="78"/>
      <c r="D51" s="79"/>
      <c r="E51" s="79"/>
      <c r="F51" s="79"/>
      <c r="G51" s="79"/>
      <c r="H51" s="79"/>
      <c r="I51" s="79"/>
      <c r="J51" s="79"/>
      <c r="K51" s="79"/>
      <c r="L51" s="79"/>
      <c r="M51" s="79"/>
      <c r="N51" s="79"/>
    </row>
    <row r="52" spans="1:14" s="153" customFormat="1" ht="20.100000000000001" hidden="1" customHeight="1">
      <c r="A52" s="84"/>
      <c r="B52" s="85"/>
      <c r="C52" s="78"/>
      <c r="D52" s="79"/>
      <c r="E52" s="79"/>
      <c r="F52" s="79"/>
      <c r="G52" s="79"/>
      <c r="H52" s="79"/>
      <c r="I52" s="79"/>
      <c r="J52" s="79"/>
      <c r="K52" s="79"/>
      <c r="L52" s="79"/>
      <c r="M52" s="79"/>
      <c r="N52" s="79"/>
    </row>
    <row r="53" spans="1:14" s="153" customFormat="1" ht="20.100000000000001" hidden="1" customHeight="1">
      <c r="A53" s="84"/>
      <c r="B53" s="85"/>
      <c r="C53" s="78"/>
      <c r="D53" s="79"/>
      <c r="E53" s="79"/>
      <c r="F53" s="79"/>
      <c r="G53" s="79"/>
      <c r="H53" s="79"/>
      <c r="I53" s="79"/>
      <c r="J53" s="79"/>
      <c r="K53" s="79"/>
      <c r="L53" s="79"/>
      <c r="M53" s="79"/>
      <c r="N53" s="79"/>
    </row>
    <row r="54" spans="1:14" s="153" customFormat="1" ht="20.100000000000001" hidden="1" customHeight="1">
      <c r="A54" s="84"/>
      <c r="B54" s="85"/>
      <c r="C54" s="78"/>
      <c r="D54" s="79"/>
      <c r="E54" s="79"/>
      <c r="F54" s="79"/>
      <c r="G54" s="79"/>
      <c r="H54" s="79"/>
      <c r="I54" s="79"/>
      <c r="J54" s="79"/>
      <c r="K54" s="79"/>
      <c r="L54" s="79"/>
      <c r="M54" s="79"/>
      <c r="N54" s="79"/>
    </row>
    <row r="55" spans="1:14" s="153" customFormat="1" ht="20.100000000000001" hidden="1" customHeight="1">
      <c r="A55" s="84"/>
      <c r="B55" s="85"/>
      <c r="C55" s="78"/>
      <c r="D55" s="79"/>
      <c r="E55" s="79"/>
      <c r="F55" s="79"/>
      <c r="G55" s="79"/>
      <c r="H55" s="79"/>
      <c r="I55" s="79"/>
      <c r="J55" s="79"/>
      <c r="K55" s="79"/>
      <c r="L55" s="79"/>
      <c r="M55" s="79"/>
      <c r="N55" s="79"/>
    </row>
    <row r="56" spans="1:14" s="153" customFormat="1" ht="20.100000000000001" hidden="1" customHeight="1">
      <c r="A56" s="84"/>
      <c r="B56" s="85"/>
      <c r="C56" s="78"/>
      <c r="D56" s="79"/>
      <c r="E56" s="79"/>
      <c r="F56" s="79"/>
      <c r="G56" s="79"/>
      <c r="H56" s="79"/>
      <c r="I56" s="79"/>
      <c r="J56" s="79"/>
      <c r="K56" s="79"/>
      <c r="L56" s="79"/>
      <c r="M56" s="79"/>
      <c r="N56" s="79"/>
    </row>
    <row r="57" spans="1:14" s="153" customFormat="1" ht="20.100000000000001" hidden="1" customHeight="1">
      <c r="A57" s="84"/>
      <c r="B57" s="85"/>
      <c r="C57" s="78"/>
      <c r="D57" s="79"/>
      <c r="E57" s="79"/>
      <c r="F57" s="79"/>
      <c r="G57" s="79"/>
      <c r="H57" s="79"/>
      <c r="I57" s="79"/>
      <c r="J57" s="79"/>
      <c r="K57" s="79"/>
      <c r="L57" s="79"/>
      <c r="M57" s="79"/>
      <c r="N57" s="79"/>
    </row>
    <row r="58" spans="1:14" s="153" customFormat="1" ht="20.100000000000001" customHeight="1" thickBot="1">
      <c r="A58" s="160"/>
      <c r="B58" s="162"/>
      <c r="C58" s="165"/>
      <c r="D58" s="163"/>
      <c r="E58" s="164"/>
      <c r="F58" s="164"/>
      <c r="G58" s="164"/>
      <c r="H58" s="164"/>
      <c r="I58" s="164"/>
      <c r="J58" s="164"/>
      <c r="K58" s="164"/>
      <c r="L58" s="164"/>
      <c r="M58" s="351"/>
      <c r="N58" s="332"/>
    </row>
    <row r="59" spans="1:14">
      <c r="A59" s="34"/>
      <c r="B59" s="226" t="s">
        <v>114</v>
      </c>
      <c r="C59" s="349">
        <f>COUNTA(A5:A57)</f>
        <v>0</v>
      </c>
      <c r="D59" s="67"/>
      <c r="E59" s="67"/>
      <c r="N59" s="44"/>
    </row>
    <row r="60" spans="1:14">
      <c r="A60" s="34"/>
      <c r="B60" s="227" t="s">
        <v>164</v>
      </c>
      <c r="C60" s="340">
        <f>COUNTA(B5:B57)</f>
        <v>0</v>
      </c>
      <c r="D60" s="67"/>
      <c r="E60" s="67"/>
      <c r="N60" s="44"/>
    </row>
    <row r="61" spans="1:14" ht="13.5" thickBot="1">
      <c r="A61" s="34"/>
      <c r="B61" s="228" t="s">
        <v>165</v>
      </c>
      <c r="C61" s="341">
        <f>COUNTIF(D5:D57,E61)</f>
        <v>0</v>
      </c>
      <c r="D61" s="67" t="s">
        <v>166</v>
      </c>
      <c r="E61" s="67" t="s">
        <v>167</v>
      </c>
      <c r="N61" s="44"/>
    </row>
    <row r="62" spans="1:14" hidden="1">
      <c r="A62" s="34"/>
      <c r="B62" s="12"/>
      <c r="C62" s="13"/>
      <c r="D62" s="67"/>
      <c r="E62" s="67"/>
      <c r="N62" s="44"/>
    </row>
    <row r="63" spans="1:14" ht="13.5" hidden="1" thickBot="1">
      <c r="A63" s="34"/>
      <c r="B63" s="68"/>
      <c r="C63" s="342"/>
      <c r="D63" s="67"/>
      <c r="E63" s="67"/>
      <c r="N63" s="44"/>
    </row>
    <row r="64" spans="1:14" ht="13.5" hidden="1" thickBot="1">
      <c r="A64" s="34"/>
      <c r="B64" s="343" t="s">
        <v>168</v>
      </c>
      <c r="C64" s="344"/>
      <c r="D64" s="67"/>
      <c r="E64" s="67"/>
      <c r="N64" s="44"/>
    </row>
    <row r="65" spans="1:5" hidden="1">
      <c r="A65" s="34"/>
      <c r="B65" s="345" t="s">
        <v>169</v>
      </c>
      <c r="C65" s="28">
        <f>COUNTIF('6'!$N$5:$N$56,B65)</f>
        <v>0</v>
      </c>
      <c r="D65" s="67"/>
      <c r="E65" s="67"/>
    </row>
    <row r="66" spans="1:5" hidden="1">
      <c r="A66" s="34"/>
      <c r="B66" s="346" t="s">
        <v>170</v>
      </c>
      <c r="C66" s="29">
        <f>COUNTIF('6'!$N$5:$N$56,B66)</f>
        <v>0</v>
      </c>
      <c r="D66" s="67"/>
      <c r="E66" s="67"/>
    </row>
    <row r="67" spans="1:5" hidden="1">
      <c r="A67" s="34"/>
      <c r="B67" s="346" t="s">
        <v>171</v>
      </c>
      <c r="C67" s="29">
        <f>COUNTIF('6'!$N$5:$N$56,B67)</f>
        <v>0</v>
      </c>
      <c r="D67" s="67"/>
      <c r="E67" s="67"/>
    </row>
    <row r="68" spans="1:5" hidden="1">
      <c r="A68" s="34"/>
      <c r="B68" s="346" t="s">
        <v>172</v>
      </c>
      <c r="C68" s="29">
        <f>COUNTIF('6'!$N$5:$N$56,B68)</f>
        <v>0</v>
      </c>
      <c r="D68" s="67"/>
      <c r="E68" s="67"/>
    </row>
    <row r="69" spans="1:5" hidden="1">
      <c r="A69" s="34"/>
      <c r="B69" s="346" t="s">
        <v>173</v>
      </c>
      <c r="C69" s="29">
        <f>COUNTIF('6'!$N$5:$N$56,B69)</f>
        <v>0</v>
      </c>
      <c r="D69" s="67"/>
      <c r="E69" s="67"/>
    </row>
    <row r="70" spans="1:5" ht="13.5" hidden="1" thickBot="1">
      <c r="A70" s="34"/>
      <c r="B70" s="347" t="s">
        <v>174</v>
      </c>
      <c r="C70" s="30">
        <f>COUNTIF('6'!$N$5:$N$56,B70)</f>
        <v>0</v>
      </c>
      <c r="D70" s="67"/>
      <c r="E70" s="67"/>
    </row>
    <row r="97" spans="1:15" ht="14.45" customHeight="1">
      <c r="A97" s="2"/>
      <c r="B97" s="2"/>
      <c r="D97" s="73"/>
      <c r="M97" s="73"/>
      <c r="N97" s="44"/>
    </row>
    <row r="98" spans="1:15" ht="14.25" customHeight="1">
      <c r="A98" s="2"/>
      <c r="B98" s="2"/>
      <c r="D98" s="73"/>
      <c r="M98" s="73"/>
      <c r="N98" s="44"/>
    </row>
    <row r="99" spans="1:15" ht="14.25" customHeight="1">
      <c r="A99" s="2"/>
      <c r="B99" s="2"/>
      <c r="D99" s="73"/>
      <c r="M99" s="73"/>
      <c r="N99" s="44"/>
    </row>
    <row r="100" spans="1:15" ht="1.5" customHeight="1">
      <c r="A100" s="2"/>
      <c r="B100" s="2"/>
      <c r="D100" s="73"/>
      <c r="M100" s="73"/>
      <c r="N100" s="44"/>
    </row>
    <row r="101" spans="1:15" ht="14.45" customHeight="1">
      <c r="B101" s="42"/>
      <c r="D101" s="67"/>
      <c r="N101" s="44"/>
    </row>
    <row r="102" spans="1:15" s="1" customFormat="1" ht="14.45" customHeight="1">
      <c r="A102" s="33"/>
      <c r="B102" s="42"/>
      <c r="C102" s="2"/>
      <c r="D102" s="67"/>
      <c r="E102" s="73"/>
      <c r="F102" s="73"/>
      <c r="G102" s="73"/>
      <c r="H102" s="73"/>
      <c r="I102" s="73"/>
      <c r="J102" s="73"/>
      <c r="K102" s="73"/>
      <c r="L102" s="73"/>
      <c r="M102" s="36"/>
      <c r="N102" s="44"/>
      <c r="O102" s="2"/>
    </row>
    <row r="103" spans="1:15" ht="14.45" customHeight="1">
      <c r="B103" s="42"/>
      <c r="D103" s="67"/>
      <c r="N103" s="44"/>
    </row>
    <row r="104" spans="1:15" ht="14.45" customHeight="1">
      <c r="B104" s="42"/>
      <c r="D104" s="67"/>
      <c r="N104" s="44"/>
    </row>
    <row r="105" spans="1:15" ht="17.25" customHeight="1">
      <c r="B105" s="42"/>
      <c r="D105" s="67"/>
      <c r="N105" s="44"/>
    </row>
    <row r="106" spans="1:15" ht="14.45" customHeight="1">
      <c r="B106" s="42"/>
      <c r="D106" s="67"/>
      <c r="N106" s="44"/>
    </row>
    <row r="107" spans="1:15" ht="14.45" customHeight="1">
      <c r="B107" s="42"/>
      <c r="D107" s="67"/>
      <c r="N107" s="44"/>
    </row>
    <row r="108" spans="1:15" ht="14.45" customHeight="1">
      <c r="B108" s="42"/>
      <c r="D108" s="67"/>
      <c r="N108" s="44"/>
    </row>
    <row r="109" spans="1:15" ht="14.45" customHeight="1">
      <c r="B109" s="42"/>
      <c r="D109" s="67"/>
      <c r="N109" s="44"/>
    </row>
    <row r="110" spans="1:15" ht="14.45" customHeight="1">
      <c r="B110" s="42"/>
      <c r="D110" s="67"/>
      <c r="N110" s="44"/>
    </row>
    <row r="111" spans="1:15" ht="14.45" customHeight="1">
      <c r="B111" s="42"/>
      <c r="D111" s="67"/>
      <c r="N111" s="44"/>
    </row>
    <row r="112" spans="1:15" ht="14.45" customHeight="1">
      <c r="B112" s="42"/>
      <c r="D112" s="67"/>
      <c r="N112" s="4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1:15" ht="14.45" customHeight="1">
      <c r="B161" s="42"/>
      <c r="D161" s="67"/>
      <c r="N161" s="44"/>
    </row>
    <row r="162" spans="1:15" ht="14.45" customHeight="1">
      <c r="B162" s="42"/>
      <c r="D162" s="67"/>
      <c r="N162" s="44"/>
    </row>
    <row r="163" spans="1:15" ht="14.45" customHeight="1">
      <c r="B163" s="42"/>
      <c r="D163" s="67"/>
      <c r="N163" s="44"/>
    </row>
    <row r="164" spans="1:15" ht="14.45" customHeight="1">
      <c r="B164" s="42"/>
      <c r="D164" s="67"/>
      <c r="N164" s="44"/>
    </row>
    <row r="165" spans="1:15" ht="14.45" customHeight="1">
      <c r="B165" s="42"/>
      <c r="D165" s="67"/>
      <c r="N165" s="44"/>
    </row>
    <row r="166" spans="1:15" s="1" customFormat="1" ht="14.45" customHeight="1">
      <c r="A166" s="33"/>
      <c r="B166" s="42"/>
      <c r="C166" s="2"/>
      <c r="D166" s="67"/>
      <c r="E166" s="73"/>
      <c r="F166" s="73"/>
      <c r="G166" s="73"/>
      <c r="H166" s="73"/>
      <c r="I166" s="73"/>
      <c r="J166" s="73"/>
      <c r="K166" s="73"/>
      <c r="L166" s="73"/>
      <c r="M166" s="36"/>
      <c r="N166" s="44"/>
      <c r="O166" s="2"/>
    </row>
    <row r="167" spans="1:15" ht="14.45" customHeight="1">
      <c r="B167" s="42"/>
      <c r="D167" s="67"/>
      <c r="N167" s="44"/>
    </row>
    <row r="168" spans="1:15" ht="14.45" customHeight="1">
      <c r="B168" s="42"/>
      <c r="D168" s="67"/>
      <c r="N168" s="44"/>
    </row>
    <row r="169" spans="1:15" ht="14.45" customHeight="1">
      <c r="B169" s="42"/>
      <c r="D169" s="67"/>
      <c r="N169" s="44"/>
    </row>
    <row r="170" spans="1:15" ht="14.45" customHeight="1">
      <c r="B170" s="42"/>
      <c r="D170" s="67"/>
      <c r="N170" s="44"/>
    </row>
    <row r="171" spans="1:15" ht="14.45" customHeight="1">
      <c r="B171" s="42"/>
      <c r="D171" s="67"/>
      <c r="N171" s="44"/>
    </row>
    <row r="172" spans="1:15" ht="14.45" customHeight="1">
      <c r="B172" s="42"/>
      <c r="D172" s="67"/>
      <c r="N172" s="44"/>
    </row>
    <row r="173" spans="1:15" ht="14.45" customHeight="1">
      <c r="B173" s="42"/>
      <c r="D173" s="67"/>
      <c r="N173" s="44"/>
    </row>
    <row r="174" spans="1:15" ht="14.45" customHeight="1">
      <c r="B174" s="42"/>
      <c r="D174" s="67"/>
      <c r="N174" s="44"/>
    </row>
    <row r="175" spans="1:15" ht="14.45" customHeight="1">
      <c r="B175" s="42"/>
      <c r="D175" s="67"/>
      <c r="N175" s="44"/>
    </row>
    <row r="176" spans="1:15" ht="14.45" customHeight="1">
      <c r="B176" s="42"/>
      <c r="D176" s="67"/>
      <c r="N176" s="44"/>
    </row>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spans="1:15" ht="14.45" customHeight="1">
      <c r="B225" s="42"/>
      <c r="D225" s="67"/>
      <c r="N225" s="44"/>
    </row>
    <row r="226" spans="1:15" ht="14.45" customHeight="1">
      <c r="B226" s="42"/>
      <c r="D226" s="67"/>
      <c r="N226" s="44"/>
    </row>
    <row r="227" spans="1:15" ht="14.45" customHeight="1">
      <c r="B227" s="42"/>
      <c r="D227" s="67"/>
      <c r="N227" s="44"/>
    </row>
    <row r="228" spans="1:15" ht="14.45" customHeight="1">
      <c r="B228" s="42"/>
      <c r="D228" s="67"/>
      <c r="N228" s="44"/>
    </row>
    <row r="229" spans="1:15" ht="14.45" customHeight="1">
      <c r="B229" s="42"/>
      <c r="D229" s="67"/>
      <c r="N229" s="44"/>
    </row>
    <row r="230" spans="1:15" s="1" customFormat="1" ht="14.45" customHeight="1">
      <c r="A230" s="33"/>
      <c r="B230" s="42"/>
      <c r="C230" s="2"/>
      <c r="D230" s="67"/>
      <c r="E230" s="73"/>
      <c r="F230" s="73"/>
      <c r="G230" s="73"/>
      <c r="H230" s="73"/>
      <c r="I230" s="73"/>
      <c r="J230" s="73"/>
      <c r="K230" s="73"/>
      <c r="L230" s="73"/>
      <c r="M230" s="36"/>
      <c r="N230" s="44"/>
      <c r="O230" s="2"/>
    </row>
    <row r="231" spans="1:15" ht="14.45" customHeight="1">
      <c r="B231" s="42"/>
      <c r="D231" s="67"/>
      <c r="N231" s="44"/>
    </row>
    <row r="232" spans="1:15" ht="14.45" customHeight="1">
      <c r="B232" s="42"/>
      <c r="D232" s="67"/>
      <c r="N232" s="44"/>
    </row>
    <row r="233" spans="1:15" ht="14.45" customHeight="1">
      <c r="B233" s="42"/>
      <c r="D233" s="67"/>
      <c r="N233" s="44"/>
    </row>
    <row r="234" spans="1:15" ht="14.45" customHeight="1">
      <c r="B234" s="42"/>
      <c r="D234" s="67"/>
      <c r="N234" s="44"/>
    </row>
    <row r="235" spans="1:15" ht="14.45" customHeight="1">
      <c r="B235" s="42"/>
      <c r="D235" s="67"/>
      <c r="N235" s="44"/>
    </row>
    <row r="236" spans="1:15" ht="14.45" customHeight="1">
      <c r="B236" s="42"/>
      <c r="D236" s="67"/>
      <c r="N236" s="44"/>
    </row>
    <row r="237" spans="1:15" ht="14.45" customHeight="1">
      <c r="B237" s="42"/>
      <c r="D237" s="67"/>
      <c r="N237" s="44"/>
    </row>
    <row r="238" spans="1:15" ht="14.45" customHeight="1">
      <c r="B238" s="42"/>
      <c r="D238" s="67"/>
      <c r="N238" s="44"/>
    </row>
    <row r="239" spans="1:15" ht="14.45" customHeight="1">
      <c r="B239" s="42"/>
      <c r="D239" s="67"/>
      <c r="N239" s="44"/>
    </row>
    <row r="240" spans="1:15" ht="14.45" customHeight="1">
      <c r="B240" s="42"/>
      <c r="D240" s="67"/>
      <c r="N240" s="44"/>
    </row>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2.7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3" ht="21.75" customHeight="1"/>
    <row r="874" ht="21.75" customHeight="1"/>
    <row r="875" ht="21.7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sheetData>
  <sheetProtection algorithmName="SHA-512" hashValue="KsWifTqmq7z68FofbLudHvGUMJHn5M5ZFSDc3LLk5QtQ/se6u7zUp6vA/4PjiA6240MQZc+kcz42cfdrSTC6PA==" saltValue="oFeYm3yMTr9Ffb9EN12puQ==" spinCount="100000" sheet="1" formatCells="0" formatColumns="0" formatRows="0" insertColumns="0"/>
  <mergeCells count="3">
    <mergeCell ref="E3:G3"/>
    <mergeCell ref="H3:J3"/>
    <mergeCell ref="K3:M3"/>
  </mergeCells>
  <phoneticPr fontId="0" type="noConversion"/>
  <pageMargins left="0.25" right="0.25" top="0.25" bottom="0.25" header="0.25" footer="0.25"/>
  <pageSetup scale="48" orientation="landscape" horizontalDpi="300" verticalDpi="300" r:id="rId1"/>
  <headerFooter alignWithMargins="0">
    <oddHeader xml:space="preserve">&amp;L&amp;"Arial,Bold"SCA North America
TENA ULTRA&amp;C&amp;"Arial,Bold"&amp;12
&amp;"Arial,Regular"&amp;10
&amp;R&amp;D
</oddHeader>
    <oddFooter>&amp;R&amp;P&amp;L&amp;1#&amp;"Calibri"&amp;10 Essity Internal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O886"/>
  <sheetViews>
    <sheetView zoomScale="90" zoomScaleNormal="90" workbookViewId="0">
      <pane ySplit="4" topLeftCell="A20" activePane="bottomLeft" state="frozen"/>
      <selection activeCell="B2" sqref="B2"/>
      <selection pane="bottomLeft" activeCell="E61" sqref="E61"/>
    </sheetView>
  </sheetViews>
  <sheetFormatPr defaultColWidth="9.140625" defaultRowHeight="12.75"/>
  <cols>
    <col min="1" max="1" width="15.5703125" style="33" customWidth="1"/>
    <col min="2" max="2" width="40.85546875" style="8" bestFit="1" customWidth="1"/>
    <col min="3" max="3" width="25.5703125" style="2" bestFit="1" customWidth="1"/>
    <col min="4" max="4" width="10.140625" style="11" customWidth="1"/>
    <col min="5" max="12" width="12.28515625" style="73" customWidth="1"/>
    <col min="13" max="13" width="12.28515625" style="36" customWidth="1"/>
    <col min="14" max="14" width="11.140625" style="25" hidden="1" customWidth="1"/>
    <col min="15" max="16384" width="9.140625" style="2"/>
  </cols>
  <sheetData>
    <row r="1" spans="1:14" ht="18">
      <c r="A1" s="21" t="s">
        <v>152</v>
      </c>
      <c r="B1" s="31"/>
      <c r="D1" s="67"/>
      <c r="N1" s="32"/>
    </row>
    <row r="2" spans="1:14" ht="18">
      <c r="A2" s="21">
        <f>IF('BORDEREAU DE COMMANDE'!C15="","",'BORDEREAU DE COMMANDE'!C15)</f>
        <v>7</v>
      </c>
      <c r="B2" s="31"/>
      <c r="D2" s="67"/>
      <c r="N2" s="32"/>
    </row>
    <row r="3" spans="1:14" ht="16.5" thickBot="1">
      <c r="A3" s="239">
        <f ca="1">'BORDEREAU DE COMMANDE'!C4</f>
        <v>45175</v>
      </c>
      <c r="B3" s="42"/>
      <c r="D3" s="67"/>
      <c r="E3" s="409" t="s">
        <v>153</v>
      </c>
      <c r="F3" s="410"/>
      <c r="G3" s="410"/>
      <c r="H3" s="411" t="s">
        <v>154</v>
      </c>
      <c r="I3" s="410"/>
      <c r="J3" s="410"/>
      <c r="K3" s="412" t="s">
        <v>155</v>
      </c>
      <c r="L3" s="410"/>
      <c r="M3" s="410"/>
      <c r="N3" s="44"/>
    </row>
    <row r="4" spans="1:14" s="154" customFormat="1" ht="44.25" customHeight="1" thickTop="1" thickBot="1">
      <c r="A4" s="223" t="s">
        <v>156</v>
      </c>
      <c r="B4" s="224" t="s">
        <v>157</v>
      </c>
      <c r="C4" s="224" t="s">
        <v>158</v>
      </c>
      <c r="D4" s="225" t="s">
        <v>159</v>
      </c>
      <c r="E4" s="218" t="s">
        <v>160</v>
      </c>
      <c r="F4" s="219" t="s">
        <v>161</v>
      </c>
      <c r="G4" s="219" t="s">
        <v>162</v>
      </c>
      <c r="H4" s="220" t="s">
        <v>160</v>
      </c>
      <c r="I4" s="221" t="s">
        <v>161</v>
      </c>
      <c r="J4" s="221" t="s">
        <v>162</v>
      </c>
      <c r="K4" s="222" t="s">
        <v>160</v>
      </c>
      <c r="L4" s="222" t="s">
        <v>161</v>
      </c>
      <c r="M4" s="222" t="s">
        <v>162</v>
      </c>
      <c r="N4" s="157" t="s">
        <v>178</v>
      </c>
    </row>
    <row r="5" spans="1:14" s="153" customFormat="1" ht="20.100000000000001" customHeight="1" thickTop="1">
      <c r="A5" s="82"/>
      <c r="B5" s="83"/>
      <c r="C5" s="83"/>
      <c r="D5" s="95"/>
      <c r="E5" s="95"/>
      <c r="F5" s="95"/>
      <c r="G5" s="95"/>
      <c r="H5" s="95"/>
      <c r="I5" s="95"/>
      <c r="J5" s="95"/>
      <c r="K5" s="95"/>
      <c r="L5" s="95"/>
      <c r="M5" s="95"/>
      <c r="N5" s="95"/>
    </row>
    <row r="6" spans="1:14" s="153" customFormat="1" ht="20.100000000000001" customHeight="1">
      <c r="A6" s="84"/>
      <c r="B6" s="85"/>
      <c r="C6" s="83"/>
      <c r="D6" s="96"/>
      <c r="E6" s="96"/>
      <c r="F6" s="96"/>
      <c r="G6" s="96"/>
      <c r="H6" s="96"/>
      <c r="I6" s="96"/>
      <c r="J6" s="96"/>
      <c r="K6" s="96"/>
      <c r="L6" s="96"/>
      <c r="M6" s="96"/>
      <c r="N6" s="96"/>
    </row>
    <row r="7" spans="1:14" s="153" customFormat="1" ht="20.100000000000001" customHeight="1">
      <c r="A7" s="84"/>
      <c r="B7" s="85"/>
      <c r="C7" s="85"/>
      <c r="D7" s="96"/>
      <c r="E7" s="96"/>
      <c r="F7" s="96"/>
      <c r="G7" s="96"/>
      <c r="H7" s="96"/>
      <c r="I7" s="96"/>
      <c r="J7" s="96"/>
      <c r="K7" s="96"/>
      <c r="L7" s="96"/>
      <c r="M7" s="96"/>
      <c r="N7" s="96"/>
    </row>
    <row r="8" spans="1:14" s="153" customFormat="1" ht="20.100000000000001" customHeight="1">
      <c r="A8" s="84"/>
      <c r="B8" s="85"/>
      <c r="C8" s="85"/>
      <c r="D8" s="96"/>
      <c r="E8" s="96"/>
      <c r="F8" s="96"/>
      <c r="G8" s="96"/>
      <c r="H8" s="96"/>
      <c r="I8" s="96"/>
      <c r="J8" s="96"/>
      <c r="K8" s="96"/>
      <c r="L8" s="96"/>
      <c r="M8" s="96"/>
      <c r="N8" s="96"/>
    </row>
    <row r="9" spans="1:14" s="153" customFormat="1" ht="20.100000000000001" customHeight="1">
      <c r="A9" s="84"/>
      <c r="B9" s="85"/>
      <c r="C9" s="85"/>
      <c r="D9" s="96"/>
      <c r="E9" s="96"/>
      <c r="F9" s="96"/>
      <c r="G9" s="96"/>
      <c r="H9" s="96"/>
      <c r="I9" s="96"/>
      <c r="J9" s="96"/>
      <c r="K9" s="96"/>
      <c r="L9" s="96"/>
      <c r="M9" s="96"/>
      <c r="N9" s="96"/>
    </row>
    <row r="10" spans="1:14" s="153" customFormat="1" ht="20.100000000000001" customHeight="1">
      <c r="A10" s="84"/>
      <c r="B10" s="85"/>
      <c r="C10" s="85"/>
      <c r="D10" s="96"/>
      <c r="E10" s="96"/>
      <c r="F10" s="96"/>
      <c r="G10" s="96"/>
      <c r="H10" s="96"/>
      <c r="I10" s="96"/>
      <c r="J10" s="96"/>
      <c r="K10" s="96"/>
      <c r="L10" s="96"/>
      <c r="M10" s="96"/>
      <c r="N10" s="96"/>
    </row>
    <row r="11" spans="1:14" s="153" customFormat="1" ht="20.100000000000001" customHeight="1">
      <c r="A11" s="84"/>
      <c r="B11" s="85"/>
      <c r="C11" s="85"/>
      <c r="D11" s="96"/>
      <c r="E11" s="96"/>
      <c r="F11" s="96"/>
      <c r="G11" s="96"/>
      <c r="H11" s="96"/>
      <c r="I11" s="96"/>
      <c r="J11" s="96"/>
      <c r="K11" s="96"/>
      <c r="L11" s="96"/>
      <c r="M11" s="96"/>
      <c r="N11" s="96"/>
    </row>
    <row r="12" spans="1:14" s="153" customFormat="1" ht="20.100000000000001" customHeight="1">
      <c r="A12" s="84"/>
      <c r="B12" s="85"/>
      <c r="C12" s="85"/>
      <c r="D12" s="96"/>
      <c r="E12" s="96"/>
      <c r="F12" s="96"/>
      <c r="G12" s="96"/>
      <c r="H12" s="96"/>
      <c r="I12" s="96"/>
      <c r="J12" s="96"/>
      <c r="K12" s="96"/>
      <c r="L12" s="96"/>
      <c r="M12" s="96"/>
      <c r="N12" s="96"/>
    </row>
    <row r="13" spans="1:14" s="153" customFormat="1" ht="20.100000000000001" customHeight="1">
      <c r="A13" s="84"/>
      <c r="B13" s="85"/>
      <c r="C13" s="85"/>
      <c r="D13" s="96"/>
      <c r="E13" s="96"/>
      <c r="F13" s="96"/>
      <c r="G13" s="96"/>
      <c r="H13" s="96"/>
      <c r="I13" s="96"/>
      <c r="J13" s="96"/>
      <c r="K13" s="96"/>
      <c r="L13" s="96"/>
      <c r="M13" s="96"/>
      <c r="N13" s="96"/>
    </row>
    <row r="14" spans="1:14" s="153" customFormat="1" ht="20.100000000000001" customHeight="1">
      <c r="A14" s="84"/>
      <c r="B14" s="85"/>
      <c r="C14" s="85"/>
      <c r="D14" s="96"/>
      <c r="E14" s="96"/>
      <c r="F14" s="96"/>
      <c r="G14" s="96"/>
      <c r="H14" s="96"/>
      <c r="I14" s="96"/>
      <c r="J14" s="96"/>
      <c r="K14" s="96"/>
      <c r="L14" s="96"/>
      <c r="M14" s="96"/>
      <c r="N14" s="96"/>
    </row>
    <row r="15" spans="1:14" s="153" customFormat="1" ht="20.100000000000001" customHeight="1">
      <c r="A15" s="84"/>
      <c r="B15" s="85"/>
      <c r="C15" s="85"/>
      <c r="D15" s="96"/>
      <c r="E15" s="96"/>
      <c r="F15" s="96"/>
      <c r="G15" s="96"/>
      <c r="H15" s="96"/>
      <c r="I15" s="96"/>
      <c r="J15" s="96"/>
      <c r="K15" s="96"/>
      <c r="L15" s="96"/>
      <c r="M15" s="96"/>
      <c r="N15" s="96"/>
    </row>
    <row r="16" spans="1:14" s="153" customFormat="1" ht="20.100000000000001" customHeight="1">
      <c r="A16" s="84"/>
      <c r="B16" s="85"/>
      <c r="C16" s="85"/>
      <c r="D16" s="96"/>
      <c r="E16" s="96"/>
      <c r="F16" s="96"/>
      <c r="G16" s="96"/>
      <c r="H16" s="96"/>
      <c r="I16" s="96"/>
      <c r="J16" s="96"/>
      <c r="K16" s="96"/>
      <c r="L16" s="96"/>
      <c r="M16" s="96"/>
      <c r="N16" s="96"/>
    </row>
    <row r="17" spans="1:14" s="153" customFormat="1" ht="20.100000000000001" customHeight="1">
      <c r="A17" s="84"/>
      <c r="B17" s="85"/>
      <c r="C17" s="85"/>
      <c r="D17" s="96"/>
      <c r="E17" s="96"/>
      <c r="F17" s="96"/>
      <c r="G17" s="96"/>
      <c r="H17" s="96"/>
      <c r="I17" s="96"/>
      <c r="J17" s="96"/>
      <c r="K17" s="96"/>
      <c r="L17" s="96"/>
      <c r="M17" s="96"/>
      <c r="N17" s="96"/>
    </row>
    <row r="18" spans="1:14" s="153" customFormat="1" ht="20.100000000000001" customHeight="1">
      <c r="A18" s="84"/>
      <c r="B18" s="85"/>
      <c r="C18" s="85"/>
      <c r="D18" s="96"/>
      <c r="E18" s="96"/>
      <c r="F18" s="96"/>
      <c r="G18" s="96"/>
      <c r="H18" s="96"/>
      <c r="I18" s="96"/>
      <c r="J18" s="96"/>
      <c r="K18" s="96"/>
      <c r="L18" s="96"/>
      <c r="M18" s="96"/>
      <c r="N18" s="96"/>
    </row>
    <row r="19" spans="1:14" s="153" customFormat="1" ht="20.100000000000001" customHeight="1">
      <c r="A19" s="84"/>
      <c r="B19" s="85"/>
      <c r="C19" s="85"/>
      <c r="D19" s="96"/>
      <c r="E19" s="96"/>
      <c r="F19" s="96"/>
      <c r="G19" s="96"/>
      <c r="H19" s="96"/>
      <c r="I19" s="96"/>
      <c r="J19" s="96"/>
      <c r="K19" s="96"/>
      <c r="L19" s="96"/>
      <c r="M19" s="96"/>
      <c r="N19" s="96"/>
    </row>
    <row r="20" spans="1:14" s="153" customFormat="1" ht="20.100000000000001" customHeight="1">
      <c r="A20" s="84"/>
      <c r="B20" s="85"/>
      <c r="C20" s="85"/>
      <c r="D20" s="96"/>
      <c r="E20" s="96"/>
      <c r="F20" s="96"/>
      <c r="G20" s="96"/>
      <c r="H20" s="96"/>
      <c r="I20" s="96"/>
      <c r="J20" s="96"/>
      <c r="K20" s="96"/>
      <c r="L20" s="96"/>
      <c r="M20" s="96"/>
      <c r="N20" s="96"/>
    </row>
    <row r="21" spans="1:14" s="153" customFormat="1" ht="20.100000000000001" customHeight="1">
      <c r="A21" s="84"/>
      <c r="B21" s="85"/>
      <c r="C21" s="85"/>
      <c r="D21" s="96"/>
      <c r="E21" s="96"/>
      <c r="F21" s="96"/>
      <c r="G21" s="96"/>
      <c r="H21" s="96"/>
      <c r="I21" s="96"/>
      <c r="J21" s="96"/>
      <c r="K21" s="96"/>
      <c r="L21" s="96"/>
      <c r="M21" s="96"/>
      <c r="N21" s="96"/>
    </row>
    <row r="22" spans="1:14" s="153" customFormat="1" ht="20.100000000000001" customHeight="1">
      <c r="A22" s="84"/>
      <c r="B22" s="85"/>
      <c r="C22" s="85"/>
      <c r="D22" s="96"/>
      <c r="E22" s="96"/>
      <c r="F22" s="96"/>
      <c r="G22" s="96"/>
      <c r="H22" s="96"/>
      <c r="I22" s="96"/>
      <c r="J22" s="96"/>
      <c r="K22" s="96"/>
      <c r="L22" s="96"/>
      <c r="M22" s="96"/>
      <c r="N22" s="96"/>
    </row>
    <row r="23" spans="1:14" s="153" customFormat="1" ht="20.100000000000001" customHeight="1">
      <c r="A23" s="84"/>
      <c r="B23" s="85"/>
      <c r="C23" s="85"/>
      <c r="D23" s="96"/>
      <c r="E23" s="96"/>
      <c r="F23" s="96"/>
      <c r="G23" s="96"/>
      <c r="H23" s="96"/>
      <c r="I23" s="96"/>
      <c r="J23" s="96"/>
      <c r="K23" s="96"/>
      <c r="L23" s="96"/>
      <c r="M23" s="96"/>
      <c r="N23" s="96"/>
    </row>
    <row r="24" spans="1:14" s="153" customFormat="1" ht="20.100000000000001" customHeight="1">
      <c r="A24" s="84"/>
      <c r="B24" s="85"/>
      <c r="C24" s="85"/>
      <c r="D24" s="96"/>
      <c r="E24" s="96"/>
      <c r="F24" s="96"/>
      <c r="G24" s="96"/>
      <c r="H24" s="96"/>
      <c r="I24" s="96"/>
      <c r="J24" s="96"/>
      <c r="K24" s="96"/>
      <c r="L24" s="96"/>
      <c r="M24" s="96"/>
      <c r="N24" s="96"/>
    </row>
    <row r="25" spans="1:14" s="153" customFormat="1" ht="20.100000000000001" customHeight="1">
      <c r="A25" s="84"/>
      <c r="B25" s="85"/>
      <c r="C25" s="85"/>
      <c r="D25" s="96"/>
      <c r="E25" s="96"/>
      <c r="F25" s="96"/>
      <c r="G25" s="96"/>
      <c r="H25" s="96"/>
      <c r="I25" s="96"/>
      <c r="J25" s="96"/>
      <c r="K25" s="96"/>
      <c r="L25" s="96"/>
      <c r="M25" s="96"/>
      <c r="N25" s="96"/>
    </row>
    <row r="26" spans="1:14" s="153" customFormat="1" ht="20.100000000000001" customHeight="1">
      <c r="A26" s="84"/>
      <c r="B26" s="85"/>
      <c r="C26" s="85"/>
      <c r="D26" s="96"/>
      <c r="E26" s="96"/>
      <c r="F26" s="96"/>
      <c r="G26" s="96"/>
      <c r="H26" s="96"/>
      <c r="I26" s="96"/>
      <c r="J26" s="96"/>
      <c r="K26" s="96"/>
      <c r="L26" s="96"/>
      <c r="M26" s="96"/>
      <c r="N26" s="96"/>
    </row>
    <row r="27" spans="1:14" s="153" customFormat="1" ht="20.100000000000001" customHeight="1">
      <c r="A27" s="84"/>
      <c r="B27" s="85"/>
      <c r="C27" s="85"/>
      <c r="D27" s="96"/>
      <c r="E27" s="96"/>
      <c r="F27" s="96"/>
      <c r="G27" s="96"/>
      <c r="H27" s="96"/>
      <c r="I27" s="96"/>
      <c r="J27" s="96"/>
      <c r="K27" s="96"/>
      <c r="L27" s="96"/>
      <c r="M27" s="96"/>
      <c r="N27" s="96"/>
    </row>
    <row r="28" spans="1:14" s="153" customFormat="1" ht="20.100000000000001" customHeight="1">
      <c r="A28" s="84"/>
      <c r="B28" s="85"/>
      <c r="C28" s="85"/>
      <c r="D28" s="96"/>
      <c r="E28" s="96"/>
      <c r="F28" s="96"/>
      <c r="G28" s="96"/>
      <c r="H28" s="96"/>
      <c r="I28" s="96"/>
      <c r="J28" s="96"/>
      <c r="K28" s="96"/>
      <c r="L28" s="96"/>
      <c r="M28" s="96"/>
      <c r="N28" s="96"/>
    </row>
    <row r="29" spans="1:14" s="153" customFormat="1" ht="20.100000000000001" customHeight="1">
      <c r="A29" s="84"/>
      <c r="B29" s="85"/>
      <c r="C29" s="85"/>
      <c r="D29" s="96"/>
      <c r="E29" s="96"/>
      <c r="F29" s="96"/>
      <c r="G29" s="96"/>
      <c r="H29" s="96"/>
      <c r="I29" s="96"/>
      <c r="J29" s="96"/>
      <c r="K29" s="96"/>
      <c r="L29" s="96"/>
      <c r="M29" s="96"/>
      <c r="N29" s="96"/>
    </row>
    <row r="30" spans="1:14" s="153" customFormat="1" ht="20.100000000000001" customHeight="1">
      <c r="A30" s="84"/>
      <c r="B30" s="85"/>
      <c r="C30" s="85"/>
      <c r="D30" s="96"/>
      <c r="E30" s="96"/>
      <c r="F30" s="96"/>
      <c r="G30" s="96"/>
      <c r="H30" s="96"/>
      <c r="I30" s="96"/>
      <c r="J30" s="96"/>
      <c r="K30" s="96"/>
      <c r="L30" s="96"/>
      <c r="M30" s="96"/>
      <c r="N30" s="96"/>
    </row>
    <row r="31" spans="1:14" s="153" customFormat="1" ht="20.100000000000001" customHeight="1">
      <c r="A31" s="84"/>
      <c r="B31" s="85"/>
      <c r="C31" s="85"/>
      <c r="D31" s="96"/>
      <c r="E31" s="96"/>
      <c r="F31" s="96"/>
      <c r="G31" s="96"/>
      <c r="H31" s="96"/>
      <c r="I31" s="96"/>
      <c r="J31" s="96"/>
      <c r="K31" s="96"/>
      <c r="L31" s="96"/>
      <c r="M31" s="96"/>
      <c r="N31" s="96"/>
    </row>
    <row r="32" spans="1:14" s="153" customFormat="1" ht="20.100000000000001" customHeight="1">
      <c r="A32" s="84"/>
      <c r="B32" s="85"/>
      <c r="C32" s="85"/>
      <c r="D32" s="96"/>
      <c r="E32" s="96"/>
      <c r="F32" s="96"/>
      <c r="G32" s="96"/>
      <c r="H32" s="96"/>
      <c r="I32" s="96"/>
      <c r="J32" s="96"/>
      <c r="K32" s="96"/>
      <c r="L32" s="96"/>
      <c r="M32" s="96"/>
      <c r="N32" s="96"/>
    </row>
    <row r="33" spans="1:14" s="153" customFormat="1" ht="20.100000000000001" customHeight="1">
      <c r="A33" s="84"/>
      <c r="B33" s="85"/>
      <c r="C33" s="85"/>
      <c r="D33" s="96"/>
      <c r="E33" s="96"/>
      <c r="F33" s="96"/>
      <c r="G33" s="96"/>
      <c r="H33" s="96"/>
      <c r="I33" s="96"/>
      <c r="J33" s="96"/>
      <c r="K33" s="96"/>
      <c r="L33" s="96"/>
      <c r="M33" s="96"/>
      <c r="N33" s="96"/>
    </row>
    <row r="34" spans="1:14" s="153" customFormat="1" ht="20.100000000000001" hidden="1" customHeight="1">
      <c r="A34" s="84"/>
      <c r="B34" s="85"/>
      <c r="C34" s="85"/>
      <c r="D34" s="96"/>
      <c r="E34" s="96"/>
      <c r="F34" s="96"/>
      <c r="G34" s="96"/>
      <c r="H34" s="96"/>
      <c r="I34" s="96"/>
      <c r="J34" s="96"/>
      <c r="K34" s="96"/>
      <c r="L34" s="96"/>
      <c r="M34" s="96"/>
      <c r="N34" s="96"/>
    </row>
    <row r="35" spans="1:14" s="153" customFormat="1" ht="20.100000000000001" hidden="1" customHeight="1">
      <c r="A35" s="84"/>
      <c r="B35" s="85"/>
      <c r="C35" s="85"/>
      <c r="D35" s="96"/>
      <c r="E35" s="96"/>
      <c r="F35" s="96"/>
      <c r="G35" s="96"/>
      <c r="H35" s="96"/>
      <c r="I35" s="96"/>
      <c r="J35" s="96"/>
      <c r="K35" s="96"/>
      <c r="L35" s="96"/>
      <c r="M35" s="96"/>
      <c r="N35" s="96"/>
    </row>
    <row r="36" spans="1:14" s="153" customFormat="1" ht="20.100000000000001" hidden="1" customHeight="1">
      <c r="A36" s="84"/>
      <c r="B36" s="85"/>
      <c r="C36" s="85"/>
      <c r="D36" s="96"/>
      <c r="E36" s="96"/>
      <c r="F36" s="96"/>
      <c r="G36" s="96"/>
      <c r="H36" s="96"/>
      <c r="I36" s="96"/>
      <c r="J36" s="96"/>
      <c r="K36" s="96"/>
      <c r="L36" s="96"/>
      <c r="M36" s="96"/>
      <c r="N36" s="96"/>
    </row>
    <row r="37" spans="1:14" s="153" customFormat="1" ht="20.100000000000001" hidden="1" customHeight="1">
      <c r="A37" s="84"/>
      <c r="B37" s="85"/>
      <c r="C37" s="85"/>
      <c r="D37" s="96"/>
      <c r="E37" s="96"/>
      <c r="F37" s="96"/>
      <c r="G37" s="96"/>
      <c r="H37" s="96"/>
      <c r="I37" s="96"/>
      <c r="J37" s="96"/>
      <c r="K37" s="96"/>
      <c r="L37" s="96"/>
      <c r="M37" s="96"/>
      <c r="N37" s="96"/>
    </row>
    <row r="38" spans="1:14" s="153" customFormat="1" ht="20.100000000000001" hidden="1" customHeight="1">
      <c r="A38" s="84"/>
      <c r="B38" s="85"/>
      <c r="C38" s="85"/>
      <c r="D38" s="96"/>
      <c r="E38" s="96"/>
      <c r="F38" s="96"/>
      <c r="G38" s="96"/>
      <c r="H38" s="96"/>
      <c r="I38" s="96"/>
      <c r="J38" s="96"/>
      <c r="K38" s="96"/>
      <c r="L38" s="96"/>
      <c r="M38" s="96"/>
      <c r="N38" s="96"/>
    </row>
    <row r="39" spans="1:14" s="153" customFormat="1" ht="20.100000000000001" hidden="1" customHeight="1">
      <c r="A39" s="84"/>
      <c r="B39" s="85"/>
      <c r="C39" s="85"/>
      <c r="D39" s="96"/>
      <c r="E39" s="96"/>
      <c r="F39" s="96"/>
      <c r="G39" s="96"/>
      <c r="H39" s="96"/>
      <c r="I39" s="96"/>
      <c r="J39" s="96"/>
      <c r="K39" s="96"/>
      <c r="L39" s="96"/>
      <c r="M39" s="96"/>
      <c r="N39" s="96"/>
    </row>
    <row r="40" spans="1:14" s="153" customFormat="1" ht="20.100000000000001" hidden="1" customHeight="1">
      <c r="A40" s="84"/>
      <c r="B40" s="85"/>
      <c r="C40" s="85"/>
      <c r="D40" s="96"/>
      <c r="E40" s="96"/>
      <c r="F40" s="96"/>
      <c r="G40" s="96"/>
      <c r="H40" s="96"/>
      <c r="I40" s="96"/>
      <c r="J40" s="96"/>
      <c r="K40" s="96"/>
      <c r="L40" s="96"/>
      <c r="M40" s="96"/>
      <c r="N40" s="96"/>
    </row>
    <row r="41" spans="1:14" s="153" customFormat="1" ht="20.100000000000001" hidden="1" customHeight="1">
      <c r="A41" s="84"/>
      <c r="B41" s="85"/>
      <c r="C41" s="85"/>
      <c r="D41" s="96"/>
      <c r="E41" s="96"/>
      <c r="F41" s="96"/>
      <c r="G41" s="96"/>
      <c r="H41" s="96"/>
      <c r="I41" s="96"/>
      <c r="J41" s="96"/>
      <c r="K41" s="96"/>
      <c r="L41" s="96"/>
      <c r="M41" s="96"/>
      <c r="N41" s="96"/>
    </row>
    <row r="42" spans="1:14" s="153" customFormat="1" ht="20.100000000000001" hidden="1" customHeight="1">
      <c r="A42" s="84"/>
      <c r="B42" s="85"/>
      <c r="C42" s="85"/>
      <c r="D42" s="96"/>
      <c r="E42" s="96"/>
      <c r="F42" s="96"/>
      <c r="G42" s="96"/>
      <c r="H42" s="96"/>
      <c r="I42" s="96"/>
      <c r="J42" s="96"/>
      <c r="K42" s="96"/>
      <c r="L42" s="96"/>
      <c r="M42" s="96"/>
      <c r="N42" s="96"/>
    </row>
    <row r="43" spans="1:14" s="153" customFormat="1" ht="20.100000000000001" hidden="1" customHeight="1">
      <c r="A43" s="84"/>
      <c r="B43" s="85"/>
      <c r="C43" s="85"/>
      <c r="D43" s="96"/>
      <c r="E43" s="96"/>
      <c r="F43" s="96"/>
      <c r="G43" s="96"/>
      <c r="H43" s="96"/>
      <c r="I43" s="96"/>
      <c r="J43" s="96"/>
      <c r="K43" s="96"/>
      <c r="L43" s="96"/>
      <c r="M43" s="96"/>
      <c r="N43" s="96"/>
    </row>
    <row r="44" spans="1:14" s="153" customFormat="1" ht="20.100000000000001" hidden="1" customHeight="1">
      <c r="A44" s="84"/>
      <c r="B44" s="85"/>
      <c r="C44" s="85"/>
      <c r="D44" s="96"/>
      <c r="E44" s="96"/>
      <c r="F44" s="96"/>
      <c r="G44" s="96"/>
      <c r="H44" s="96"/>
      <c r="I44" s="96"/>
      <c r="J44" s="96"/>
      <c r="K44" s="96"/>
      <c r="L44" s="96"/>
      <c r="M44" s="96"/>
      <c r="N44" s="96"/>
    </row>
    <row r="45" spans="1:14" s="153" customFormat="1" ht="20.100000000000001" hidden="1" customHeight="1">
      <c r="A45" s="84"/>
      <c r="B45" s="85"/>
      <c r="C45" s="85"/>
      <c r="D45" s="96"/>
      <c r="E45" s="96"/>
      <c r="F45" s="96"/>
      <c r="G45" s="96"/>
      <c r="H45" s="96"/>
      <c r="I45" s="96"/>
      <c r="J45" s="96"/>
      <c r="K45" s="96"/>
      <c r="L45" s="96"/>
      <c r="M45" s="96"/>
      <c r="N45" s="96"/>
    </row>
    <row r="46" spans="1:14" s="153" customFormat="1" ht="20.100000000000001" hidden="1" customHeight="1">
      <c r="A46" s="84"/>
      <c r="B46" s="85"/>
      <c r="C46" s="85"/>
      <c r="D46" s="96"/>
      <c r="E46" s="96"/>
      <c r="F46" s="96"/>
      <c r="G46" s="96"/>
      <c r="H46" s="96"/>
      <c r="I46" s="96"/>
      <c r="J46" s="96"/>
      <c r="K46" s="96"/>
      <c r="L46" s="96"/>
      <c r="M46" s="96"/>
      <c r="N46" s="96"/>
    </row>
    <row r="47" spans="1:14" s="153" customFormat="1" ht="20.100000000000001" hidden="1" customHeight="1">
      <c r="A47" s="84"/>
      <c r="B47" s="85"/>
      <c r="C47" s="85"/>
      <c r="D47" s="96"/>
      <c r="E47" s="96"/>
      <c r="F47" s="96"/>
      <c r="G47" s="96"/>
      <c r="H47" s="96"/>
      <c r="I47" s="96"/>
      <c r="J47" s="96"/>
      <c r="K47" s="96"/>
      <c r="L47" s="96"/>
      <c r="M47" s="96"/>
      <c r="N47" s="96"/>
    </row>
    <row r="48" spans="1:14" s="153" customFormat="1" ht="20.100000000000001" hidden="1" customHeight="1">
      <c r="A48" s="84"/>
      <c r="B48" s="85"/>
      <c r="C48" s="85"/>
      <c r="D48" s="96"/>
      <c r="E48" s="96"/>
      <c r="F48" s="96"/>
      <c r="G48" s="96"/>
      <c r="H48" s="96"/>
      <c r="I48" s="96"/>
      <c r="J48" s="96"/>
      <c r="K48" s="96"/>
      <c r="L48" s="96"/>
      <c r="M48" s="96"/>
      <c r="N48" s="96"/>
    </row>
    <row r="49" spans="1:14" s="153" customFormat="1" ht="20.100000000000001" hidden="1" customHeight="1">
      <c r="A49" s="84"/>
      <c r="B49" s="85"/>
      <c r="C49" s="85"/>
      <c r="D49" s="96"/>
      <c r="E49" s="96"/>
      <c r="F49" s="96"/>
      <c r="G49" s="96"/>
      <c r="H49" s="96"/>
      <c r="I49" s="96"/>
      <c r="J49" s="96"/>
      <c r="K49" s="96"/>
      <c r="L49" s="96"/>
      <c r="M49" s="96"/>
      <c r="N49" s="96"/>
    </row>
    <row r="50" spans="1:14" s="153" customFormat="1" ht="20.100000000000001" hidden="1" customHeight="1">
      <c r="A50" s="84"/>
      <c r="B50" s="85"/>
      <c r="C50" s="85"/>
      <c r="D50" s="96"/>
      <c r="E50" s="96"/>
      <c r="F50" s="96"/>
      <c r="G50" s="96"/>
      <c r="H50" s="96"/>
      <c r="I50" s="96"/>
      <c r="J50" s="96"/>
      <c r="K50" s="96"/>
      <c r="L50" s="96"/>
      <c r="M50" s="96"/>
      <c r="N50" s="96"/>
    </row>
    <row r="51" spans="1:14" s="153" customFormat="1" ht="20.100000000000001" hidden="1" customHeight="1">
      <c r="A51" s="84"/>
      <c r="B51" s="85"/>
      <c r="C51" s="85"/>
      <c r="D51" s="96"/>
      <c r="E51" s="96"/>
      <c r="F51" s="96"/>
      <c r="G51" s="96"/>
      <c r="H51" s="96"/>
      <c r="I51" s="96"/>
      <c r="J51" s="96"/>
      <c r="K51" s="96"/>
      <c r="L51" s="96"/>
      <c r="M51" s="96"/>
      <c r="N51" s="96"/>
    </row>
    <row r="52" spans="1:14" s="153" customFormat="1" ht="20.100000000000001" hidden="1" customHeight="1">
      <c r="A52" s="84"/>
      <c r="B52" s="85"/>
      <c r="C52" s="85"/>
      <c r="D52" s="96"/>
      <c r="E52" s="96"/>
      <c r="F52" s="96"/>
      <c r="G52" s="96"/>
      <c r="H52" s="96"/>
      <c r="I52" s="96"/>
      <c r="J52" s="96"/>
      <c r="K52" s="96"/>
      <c r="L52" s="96"/>
      <c r="M52" s="96"/>
      <c r="N52" s="96"/>
    </row>
    <row r="53" spans="1:14" s="153" customFormat="1" ht="20.100000000000001" hidden="1" customHeight="1">
      <c r="A53" s="84"/>
      <c r="B53" s="85"/>
      <c r="C53" s="85"/>
      <c r="D53" s="96"/>
      <c r="E53" s="96"/>
      <c r="F53" s="96"/>
      <c r="G53" s="96"/>
      <c r="H53" s="96"/>
      <c r="I53" s="96"/>
      <c r="J53" s="96"/>
      <c r="K53" s="96"/>
      <c r="L53" s="96"/>
      <c r="M53" s="96"/>
      <c r="N53" s="96"/>
    </row>
    <row r="54" spans="1:14" s="153" customFormat="1" ht="20.100000000000001" hidden="1" customHeight="1">
      <c r="A54" s="84"/>
      <c r="B54" s="85"/>
      <c r="C54" s="85"/>
      <c r="D54" s="96"/>
      <c r="E54" s="96"/>
      <c r="F54" s="96"/>
      <c r="G54" s="96"/>
      <c r="H54" s="96"/>
      <c r="I54" s="96"/>
      <c r="J54" s="96"/>
      <c r="K54" s="96"/>
      <c r="L54" s="96"/>
      <c r="M54" s="96"/>
      <c r="N54" s="96"/>
    </row>
    <row r="55" spans="1:14" s="153" customFormat="1" ht="20.100000000000001" hidden="1" customHeight="1">
      <c r="A55" s="84"/>
      <c r="B55" s="85"/>
      <c r="C55" s="85"/>
      <c r="D55" s="96"/>
      <c r="E55" s="96"/>
      <c r="F55" s="96"/>
      <c r="G55" s="96"/>
      <c r="H55" s="96"/>
      <c r="I55" s="96"/>
      <c r="J55" s="96"/>
      <c r="K55" s="96"/>
      <c r="L55" s="96"/>
      <c r="M55" s="96"/>
      <c r="N55" s="96"/>
    </row>
    <row r="56" spans="1:14" s="153" customFormat="1" ht="20.100000000000001" hidden="1" customHeight="1">
      <c r="A56" s="84"/>
      <c r="B56" s="85"/>
      <c r="C56" s="85"/>
      <c r="D56" s="96"/>
      <c r="E56" s="96"/>
      <c r="F56" s="96"/>
      <c r="G56" s="96"/>
      <c r="H56" s="96"/>
      <c r="I56" s="96"/>
      <c r="J56" s="96"/>
      <c r="K56" s="96"/>
      <c r="L56" s="96"/>
      <c r="M56" s="96"/>
      <c r="N56" s="96"/>
    </row>
    <row r="57" spans="1:14" s="153" customFormat="1" ht="20.100000000000001" hidden="1" customHeight="1">
      <c r="A57" s="84"/>
      <c r="B57" s="85"/>
      <c r="C57" s="85"/>
      <c r="D57" s="96"/>
      <c r="E57" s="96"/>
      <c r="F57" s="96"/>
      <c r="G57" s="96"/>
      <c r="H57" s="96"/>
      <c r="I57" s="96"/>
      <c r="J57" s="96"/>
      <c r="K57" s="96"/>
      <c r="L57" s="96"/>
      <c r="M57" s="96"/>
      <c r="N57" s="96"/>
    </row>
    <row r="58" spans="1:14" s="153" customFormat="1" ht="20.100000000000001" customHeight="1" thickBot="1">
      <c r="A58" s="160"/>
      <c r="B58" s="162"/>
      <c r="C58" s="165"/>
      <c r="D58" s="163"/>
      <c r="E58" s="164"/>
      <c r="F58" s="164"/>
      <c r="G58" s="164"/>
      <c r="H58" s="164"/>
      <c r="I58" s="164"/>
      <c r="J58" s="164"/>
      <c r="K58" s="164"/>
      <c r="L58" s="164"/>
      <c r="M58" s="351"/>
      <c r="N58" s="332"/>
    </row>
    <row r="59" spans="1:14">
      <c r="A59" s="34"/>
      <c r="B59" s="226" t="s">
        <v>114</v>
      </c>
      <c r="C59" s="349">
        <f>COUNTA(A5:A57)</f>
        <v>0</v>
      </c>
      <c r="D59" s="67"/>
      <c r="E59" s="67"/>
      <c r="N59" s="44"/>
    </row>
    <row r="60" spans="1:14">
      <c r="A60" s="34"/>
      <c r="B60" s="227" t="s">
        <v>164</v>
      </c>
      <c r="C60" s="340">
        <f>COUNTA(B5:B57)</f>
        <v>0</v>
      </c>
      <c r="D60" s="67"/>
      <c r="E60" s="67"/>
      <c r="N60" s="44"/>
    </row>
    <row r="61" spans="1:14" ht="13.5" thickBot="1">
      <c r="B61" s="228" t="s">
        <v>165</v>
      </c>
      <c r="C61" s="341">
        <f>COUNTIF(D5:D57,E61)</f>
        <v>0</v>
      </c>
      <c r="D61" s="67" t="s">
        <v>166</v>
      </c>
      <c r="E61" s="67" t="s">
        <v>167</v>
      </c>
      <c r="N61" s="44"/>
    </row>
    <row r="62" spans="1:14" hidden="1">
      <c r="B62" s="12"/>
      <c r="C62" s="13"/>
      <c r="D62" s="67"/>
      <c r="E62" s="67"/>
      <c r="N62" s="44"/>
    </row>
    <row r="63" spans="1:14" ht="13.5" hidden="1" thickBot="1">
      <c r="B63" s="68"/>
      <c r="C63" s="342"/>
      <c r="D63" s="67"/>
      <c r="E63" s="67"/>
      <c r="N63" s="44"/>
    </row>
    <row r="64" spans="1:14" ht="13.5" hidden="1" thickBot="1">
      <c r="B64" s="343" t="s">
        <v>168</v>
      </c>
      <c r="C64" s="344"/>
      <c r="D64" s="67"/>
      <c r="E64" s="67"/>
      <c r="N64" s="44"/>
    </row>
    <row r="65" spans="2:5" hidden="1">
      <c r="B65" s="345" t="s">
        <v>169</v>
      </c>
      <c r="C65" s="28">
        <f>COUNTIF('7'!$N$5:$N$56,B65)</f>
        <v>0</v>
      </c>
      <c r="D65" s="67"/>
      <c r="E65" s="67"/>
    </row>
    <row r="66" spans="2:5" hidden="1">
      <c r="B66" s="346" t="s">
        <v>170</v>
      </c>
      <c r="C66" s="29">
        <f>COUNTIF('7'!$N$5:$N$56,B66)</f>
        <v>0</v>
      </c>
      <c r="D66" s="67"/>
      <c r="E66" s="67"/>
    </row>
    <row r="67" spans="2:5" hidden="1">
      <c r="B67" s="346" t="s">
        <v>171</v>
      </c>
      <c r="C67" s="29">
        <f>COUNTIF('7'!$N$5:$N$56,B67)</f>
        <v>0</v>
      </c>
      <c r="D67" s="67"/>
      <c r="E67" s="67"/>
    </row>
    <row r="68" spans="2:5" hidden="1">
      <c r="B68" s="346" t="s">
        <v>172</v>
      </c>
      <c r="C68" s="29">
        <f>COUNTIF('7'!$N$5:$N$56,B68)</f>
        <v>0</v>
      </c>
      <c r="D68" s="67"/>
      <c r="E68" s="67"/>
    </row>
    <row r="69" spans="2:5" hidden="1">
      <c r="B69" s="346" t="s">
        <v>173</v>
      </c>
      <c r="C69" s="29">
        <f>COUNTIF('7'!$N$5:$N$56,B69)</f>
        <v>0</v>
      </c>
      <c r="D69" s="67"/>
      <c r="E69" s="67"/>
    </row>
    <row r="70" spans="2:5" ht="13.5" hidden="1" thickBot="1">
      <c r="B70" s="347" t="s">
        <v>174</v>
      </c>
      <c r="C70" s="30">
        <f>COUNTIF('7'!$N$5:$N$56,B70)</f>
        <v>0</v>
      </c>
      <c r="D70" s="67"/>
      <c r="E70" s="67"/>
    </row>
    <row r="97" spans="1:15" ht="14.45" customHeight="1">
      <c r="A97" s="2"/>
      <c r="B97" s="2"/>
      <c r="D97" s="73"/>
      <c r="M97" s="73"/>
      <c r="N97" s="44"/>
    </row>
    <row r="98" spans="1:15" ht="14.25" customHeight="1">
      <c r="A98" s="2"/>
      <c r="B98" s="2"/>
      <c r="D98" s="73"/>
      <c r="M98" s="73"/>
      <c r="N98" s="44"/>
    </row>
    <row r="99" spans="1:15" ht="14.25" customHeight="1">
      <c r="A99" s="2"/>
      <c r="B99" s="2"/>
      <c r="D99" s="73"/>
      <c r="M99" s="73"/>
      <c r="N99" s="44"/>
    </row>
    <row r="100" spans="1:15" ht="1.5" customHeight="1">
      <c r="A100" s="2"/>
      <c r="B100" s="2"/>
      <c r="D100" s="73"/>
      <c r="M100" s="73"/>
      <c r="N100" s="44"/>
    </row>
    <row r="101" spans="1:15" ht="14.45" customHeight="1">
      <c r="B101" s="42"/>
      <c r="D101" s="67"/>
      <c r="N101" s="44"/>
    </row>
    <row r="102" spans="1:15" s="1" customFormat="1" ht="14.45" customHeight="1">
      <c r="A102" s="33"/>
      <c r="B102" s="42"/>
      <c r="C102" s="2"/>
      <c r="D102" s="67"/>
      <c r="E102" s="73"/>
      <c r="F102" s="73"/>
      <c r="G102" s="73"/>
      <c r="H102" s="73"/>
      <c r="I102" s="73"/>
      <c r="J102" s="73"/>
      <c r="K102" s="73"/>
      <c r="L102" s="73"/>
      <c r="M102" s="36"/>
      <c r="N102" s="44"/>
      <c r="O102" s="2"/>
    </row>
    <row r="103" spans="1:15" ht="14.45" customHeight="1">
      <c r="B103" s="42"/>
      <c r="D103" s="67"/>
      <c r="N103" s="44"/>
    </row>
    <row r="104" spans="1:15" ht="14.45" customHeight="1">
      <c r="B104" s="42"/>
      <c r="D104" s="67"/>
      <c r="N104" s="44"/>
    </row>
    <row r="105" spans="1:15" ht="17.25" customHeight="1">
      <c r="B105" s="42"/>
      <c r="D105" s="67"/>
      <c r="N105" s="44"/>
    </row>
    <row r="106" spans="1:15" ht="14.45" customHeight="1">
      <c r="B106" s="42"/>
      <c r="D106" s="67"/>
      <c r="N106" s="44"/>
    </row>
    <row r="107" spans="1:15" ht="14.45" customHeight="1">
      <c r="B107" s="42"/>
      <c r="D107" s="67"/>
      <c r="N107" s="44"/>
    </row>
    <row r="108" spans="1:15" ht="14.45" customHeight="1">
      <c r="B108" s="42"/>
      <c r="D108" s="67"/>
      <c r="N108" s="44"/>
    </row>
    <row r="109" spans="1:15" ht="14.45" customHeight="1">
      <c r="B109" s="42"/>
      <c r="D109" s="67"/>
      <c r="N109" s="44"/>
    </row>
    <row r="110" spans="1:15" ht="14.45" customHeight="1">
      <c r="B110" s="42"/>
      <c r="D110" s="67"/>
      <c r="N110" s="44"/>
    </row>
    <row r="111" spans="1:15" ht="14.45" customHeight="1">
      <c r="B111" s="42"/>
      <c r="D111" s="67"/>
      <c r="N111" s="44"/>
    </row>
    <row r="112" spans="1:15" ht="14.45" customHeight="1">
      <c r="B112" s="42"/>
      <c r="D112" s="67"/>
      <c r="N112" s="4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1:15" ht="14.45" customHeight="1">
      <c r="B161" s="42"/>
      <c r="D161" s="67"/>
      <c r="N161" s="44"/>
    </row>
    <row r="162" spans="1:15" ht="14.45" customHeight="1">
      <c r="B162" s="42"/>
      <c r="D162" s="67"/>
      <c r="N162" s="44"/>
    </row>
    <row r="163" spans="1:15" ht="14.45" customHeight="1">
      <c r="B163" s="42"/>
      <c r="D163" s="67"/>
      <c r="N163" s="44"/>
    </row>
    <row r="164" spans="1:15" ht="14.45" customHeight="1">
      <c r="B164" s="42"/>
      <c r="D164" s="67"/>
      <c r="N164" s="44"/>
    </row>
    <row r="165" spans="1:15" ht="14.45" customHeight="1">
      <c r="B165" s="42"/>
      <c r="D165" s="67"/>
      <c r="N165" s="44"/>
    </row>
    <row r="166" spans="1:15" s="1" customFormat="1" ht="14.45" customHeight="1">
      <c r="A166" s="33"/>
      <c r="B166" s="42"/>
      <c r="C166" s="2"/>
      <c r="D166" s="67"/>
      <c r="E166" s="73"/>
      <c r="F166" s="73"/>
      <c r="G166" s="73"/>
      <c r="H166" s="73"/>
      <c r="I166" s="73"/>
      <c r="J166" s="73"/>
      <c r="K166" s="73"/>
      <c r="L166" s="73"/>
      <c r="M166" s="36"/>
      <c r="N166" s="44"/>
      <c r="O166" s="2"/>
    </row>
    <row r="167" spans="1:15" ht="14.45" customHeight="1">
      <c r="B167" s="42"/>
      <c r="D167" s="67"/>
      <c r="N167" s="44"/>
    </row>
    <row r="168" spans="1:15" ht="14.45" customHeight="1">
      <c r="B168" s="42"/>
      <c r="D168" s="67"/>
      <c r="N168" s="44"/>
    </row>
    <row r="169" spans="1:15" ht="14.45" customHeight="1">
      <c r="B169" s="42"/>
      <c r="D169" s="67"/>
      <c r="N169" s="44"/>
    </row>
    <row r="170" spans="1:15" ht="14.45" customHeight="1">
      <c r="B170" s="42"/>
      <c r="D170" s="67"/>
      <c r="N170" s="44"/>
    </row>
    <row r="171" spans="1:15" ht="14.45" customHeight="1">
      <c r="B171" s="42"/>
      <c r="D171" s="67"/>
      <c r="N171" s="44"/>
    </row>
    <row r="172" spans="1:15" ht="14.45" customHeight="1">
      <c r="B172" s="42"/>
      <c r="D172" s="67"/>
      <c r="N172" s="44"/>
    </row>
    <row r="173" spans="1:15" ht="14.45" customHeight="1">
      <c r="B173" s="42"/>
      <c r="D173" s="67"/>
      <c r="N173" s="44"/>
    </row>
    <row r="174" spans="1:15" ht="14.45" customHeight="1">
      <c r="B174" s="42"/>
      <c r="D174" s="67"/>
      <c r="N174" s="44"/>
    </row>
    <row r="175" spans="1:15" ht="14.45" customHeight="1">
      <c r="B175" s="42"/>
      <c r="D175" s="67"/>
      <c r="N175" s="44"/>
    </row>
    <row r="176" spans="1:15" ht="14.45" customHeight="1">
      <c r="B176" s="42"/>
      <c r="D176" s="67"/>
      <c r="N176" s="44"/>
    </row>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spans="1:15" ht="14.45" customHeight="1">
      <c r="B225" s="42"/>
      <c r="D225" s="67"/>
      <c r="N225" s="44"/>
    </row>
    <row r="226" spans="1:15" ht="14.45" customHeight="1">
      <c r="B226" s="42"/>
      <c r="D226" s="67"/>
      <c r="N226" s="44"/>
    </row>
    <row r="227" spans="1:15" ht="14.45" customHeight="1">
      <c r="B227" s="42"/>
      <c r="D227" s="67"/>
      <c r="N227" s="44"/>
    </row>
    <row r="228" spans="1:15" ht="14.45" customHeight="1">
      <c r="B228" s="42"/>
      <c r="D228" s="67"/>
      <c r="N228" s="44"/>
    </row>
    <row r="229" spans="1:15" ht="14.45" customHeight="1">
      <c r="B229" s="42"/>
      <c r="D229" s="67"/>
      <c r="N229" s="44"/>
    </row>
    <row r="230" spans="1:15" s="1" customFormat="1" ht="14.45" customHeight="1">
      <c r="A230" s="33"/>
      <c r="B230" s="42"/>
      <c r="C230" s="2"/>
      <c r="D230" s="67"/>
      <c r="E230" s="73"/>
      <c r="F230" s="73"/>
      <c r="G230" s="73"/>
      <c r="H230" s="73"/>
      <c r="I230" s="73"/>
      <c r="J230" s="73"/>
      <c r="K230" s="73"/>
      <c r="L230" s="73"/>
      <c r="M230" s="36"/>
      <c r="N230" s="44"/>
      <c r="O230" s="2"/>
    </row>
    <row r="231" spans="1:15" ht="14.45" customHeight="1">
      <c r="B231" s="42"/>
      <c r="D231" s="67"/>
      <c r="N231" s="44"/>
    </row>
    <row r="232" spans="1:15" ht="14.45" customHeight="1">
      <c r="B232" s="42"/>
      <c r="D232" s="67"/>
      <c r="N232" s="44"/>
    </row>
    <row r="233" spans="1:15" ht="14.45" customHeight="1">
      <c r="B233" s="42"/>
      <c r="D233" s="67"/>
      <c r="N233" s="44"/>
    </row>
    <row r="234" spans="1:15" ht="14.45" customHeight="1">
      <c r="B234" s="42"/>
      <c r="D234" s="67"/>
      <c r="N234" s="44"/>
    </row>
    <row r="235" spans="1:15" ht="14.45" customHeight="1">
      <c r="B235" s="42"/>
      <c r="D235" s="67"/>
      <c r="N235" s="44"/>
    </row>
    <row r="236" spans="1:15" ht="14.45" customHeight="1">
      <c r="B236" s="42"/>
      <c r="D236" s="67"/>
      <c r="N236" s="44"/>
    </row>
    <row r="237" spans="1:15" ht="14.45" customHeight="1">
      <c r="B237" s="42"/>
      <c r="D237" s="67"/>
      <c r="N237" s="44"/>
    </row>
    <row r="238" spans="1:15" ht="14.45" customHeight="1">
      <c r="B238" s="42"/>
      <c r="D238" s="67"/>
      <c r="N238" s="44"/>
    </row>
    <row r="239" spans="1:15" ht="14.45" customHeight="1">
      <c r="B239" s="42"/>
      <c r="D239" s="67"/>
      <c r="N239" s="44"/>
    </row>
    <row r="240" spans="1:15" ht="14.45" customHeight="1">
      <c r="B240" s="42"/>
      <c r="D240" s="67"/>
      <c r="N240" s="44"/>
    </row>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2.7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3" ht="21.75" customHeight="1"/>
    <row r="874" ht="21.75" customHeight="1"/>
    <row r="875" ht="21.7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sheetData>
  <sheetProtection algorithmName="SHA-512" hashValue="dfk8yaKw6CAiHQ2gDJzyXSsLdk8F8d4qSldx81gQX+GhQuDeBhRoLTh6+B+E9mUGXsJpoWkPR4pluCj9GDOwGQ==" saltValue="N9VKoYElovu+Hx5QjO4HtA=="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scale="47" orientation="landscape" horizontalDpi="300" verticalDpi="300" r:id="rId1"/>
  <headerFooter alignWithMargins="0">
    <oddHeader xml:space="preserve">&amp;L&amp;"Arial,Bold"SCA North America
TENA ULTRA&amp;C&amp;"Arial,Bold"&amp;12
&amp;"Arial,Regular"&amp;10
&amp;R&amp;D
</oddHeader>
    <oddFooter>&amp;R&amp;P&amp;L&amp;1#&amp;"Calibri"&amp;10 Essity Internal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O886"/>
  <sheetViews>
    <sheetView zoomScale="90" zoomScaleNormal="90" workbookViewId="0">
      <pane ySplit="4" topLeftCell="A14" activePane="bottomLeft" state="frozen"/>
      <selection activeCell="B2" sqref="B2"/>
      <selection pane="bottomLeft" activeCell="E61" sqref="E61"/>
    </sheetView>
  </sheetViews>
  <sheetFormatPr defaultColWidth="9.140625" defaultRowHeight="12.75"/>
  <cols>
    <col min="1" max="1" width="15.5703125" style="33" customWidth="1"/>
    <col min="2" max="2" width="34.28515625" style="8" bestFit="1" customWidth="1"/>
    <col min="3" max="3" width="31.5703125" style="2" bestFit="1" customWidth="1"/>
    <col min="4" max="4" width="8.85546875" style="11" customWidth="1"/>
    <col min="5" max="12" width="12.42578125" style="73" customWidth="1"/>
    <col min="13" max="13" width="12.42578125" style="36" customWidth="1"/>
    <col min="14" max="14" width="10.42578125" style="25" hidden="1" customWidth="1"/>
    <col min="15" max="16384" width="9.140625" style="2"/>
  </cols>
  <sheetData>
    <row r="1" spans="1:14" ht="18">
      <c r="A1" s="21" t="s">
        <v>152</v>
      </c>
      <c r="B1" s="31"/>
      <c r="D1" s="67"/>
      <c r="N1" s="32"/>
    </row>
    <row r="2" spans="1:14" ht="18">
      <c r="A2" s="21">
        <f>IF('BORDEREAU DE COMMANDE'!C16="","",'BORDEREAU DE COMMANDE'!C16)</f>
        <v>8</v>
      </c>
      <c r="B2" s="31"/>
      <c r="D2" s="67"/>
      <c r="N2" s="32"/>
    </row>
    <row r="3" spans="1:14" ht="16.5" thickBot="1">
      <c r="A3" s="239">
        <f ca="1">'BORDEREAU DE COMMANDE'!C4</f>
        <v>45175</v>
      </c>
      <c r="B3" s="42"/>
      <c r="D3" s="67"/>
      <c r="E3" s="409" t="s">
        <v>153</v>
      </c>
      <c r="F3" s="410"/>
      <c r="G3" s="410"/>
      <c r="H3" s="411" t="s">
        <v>154</v>
      </c>
      <c r="I3" s="410"/>
      <c r="J3" s="410"/>
      <c r="K3" s="412" t="s">
        <v>155</v>
      </c>
      <c r="L3" s="410"/>
      <c r="M3" s="410"/>
      <c r="N3" s="44"/>
    </row>
    <row r="4" spans="1:14" s="154" customFormat="1" ht="39.6" customHeight="1" thickTop="1" thickBot="1">
      <c r="A4" s="223" t="s">
        <v>156</v>
      </c>
      <c r="B4" s="224" t="s">
        <v>157</v>
      </c>
      <c r="C4" s="224" t="s">
        <v>158</v>
      </c>
      <c r="D4" s="225" t="s">
        <v>159</v>
      </c>
      <c r="E4" s="218" t="s">
        <v>160</v>
      </c>
      <c r="F4" s="219" t="s">
        <v>161</v>
      </c>
      <c r="G4" s="219" t="s">
        <v>162</v>
      </c>
      <c r="H4" s="220" t="s">
        <v>160</v>
      </c>
      <c r="I4" s="221" t="s">
        <v>161</v>
      </c>
      <c r="J4" s="221" t="s">
        <v>162</v>
      </c>
      <c r="K4" s="222" t="s">
        <v>160</v>
      </c>
      <c r="L4" s="222" t="s">
        <v>161</v>
      </c>
      <c r="M4" s="222" t="s">
        <v>162</v>
      </c>
      <c r="N4" s="157" t="s">
        <v>178</v>
      </c>
    </row>
    <row r="5" spans="1:14" s="153" customFormat="1" ht="20.100000000000001" customHeight="1" thickTop="1">
      <c r="A5" s="82"/>
      <c r="B5" s="83"/>
      <c r="C5" s="83"/>
      <c r="D5" s="95"/>
      <c r="E5" s="95"/>
      <c r="F5" s="95"/>
      <c r="G5" s="95"/>
      <c r="H5" s="95"/>
      <c r="I5" s="95"/>
      <c r="J5" s="95"/>
      <c r="K5" s="95"/>
      <c r="L5" s="95"/>
      <c r="M5" s="95"/>
      <c r="N5" s="95"/>
    </row>
    <row r="6" spans="1:14" s="153" customFormat="1" ht="20.100000000000001" customHeight="1">
      <c r="A6" s="84"/>
      <c r="B6" s="85"/>
      <c r="C6" s="83"/>
      <c r="D6" s="96"/>
      <c r="E6" s="96"/>
      <c r="F6" s="96"/>
      <c r="G6" s="96"/>
      <c r="H6" s="96"/>
      <c r="I6" s="96"/>
      <c r="J6" s="96"/>
      <c r="K6" s="96"/>
      <c r="L6" s="96"/>
      <c r="M6" s="96"/>
      <c r="N6" s="96"/>
    </row>
    <row r="7" spans="1:14" s="153" customFormat="1" ht="20.100000000000001" customHeight="1">
      <c r="A7" s="84"/>
      <c r="B7" s="85"/>
      <c r="C7" s="85"/>
      <c r="D7" s="96"/>
      <c r="E7" s="96"/>
      <c r="F7" s="96"/>
      <c r="G7" s="96"/>
      <c r="H7" s="96"/>
      <c r="I7" s="96"/>
      <c r="J7" s="96"/>
      <c r="K7" s="96"/>
      <c r="L7" s="96"/>
      <c r="M7" s="96"/>
      <c r="N7" s="96"/>
    </row>
    <row r="8" spans="1:14" s="153" customFormat="1" ht="20.100000000000001" customHeight="1">
      <c r="A8" s="84"/>
      <c r="B8" s="85"/>
      <c r="C8" s="85"/>
      <c r="D8" s="96"/>
      <c r="E8" s="96"/>
      <c r="F8" s="96"/>
      <c r="G8" s="96"/>
      <c r="H8" s="96"/>
      <c r="I8" s="96"/>
      <c r="J8" s="96"/>
      <c r="K8" s="96"/>
      <c r="L8" s="96"/>
      <c r="M8" s="96"/>
      <c r="N8" s="96"/>
    </row>
    <row r="9" spans="1:14" s="153" customFormat="1" ht="20.100000000000001" customHeight="1">
      <c r="A9" s="84"/>
      <c r="B9" s="85"/>
      <c r="C9" s="85"/>
      <c r="D9" s="96"/>
      <c r="E9" s="96"/>
      <c r="F9" s="96"/>
      <c r="G9" s="96"/>
      <c r="H9" s="96"/>
      <c r="I9" s="96"/>
      <c r="J9" s="96"/>
      <c r="K9" s="96"/>
      <c r="L9" s="96"/>
      <c r="M9" s="96"/>
      <c r="N9" s="96"/>
    </row>
    <row r="10" spans="1:14" s="153" customFormat="1" ht="20.100000000000001" customHeight="1">
      <c r="A10" s="84"/>
      <c r="B10" s="85"/>
      <c r="C10" s="85"/>
      <c r="D10" s="96"/>
      <c r="E10" s="96"/>
      <c r="F10" s="96"/>
      <c r="G10" s="96"/>
      <c r="H10" s="96"/>
      <c r="I10" s="96"/>
      <c r="J10" s="96"/>
      <c r="K10" s="96"/>
      <c r="L10" s="96"/>
      <c r="M10" s="96"/>
      <c r="N10" s="96"/>
    </row>
    <row r="11" spans="1:14" s="153" customFormat="1" ht="20.100000000000001" customHeight="1">
      <c r="A11" s="84"/>
      <c r="B11" s="85"/>
      <c r="C11" s="85"/>
      <c r="D11" s="96"/>
      <c r="E11" s="96"/>
      <c r="F11" s="96"/>
      <c r="G11" s="96"/>
      <c r="H11" s="96"/>
      <c r="I11" s="96"/>
      <c r="J11" s="96"/>
      <c r="K11" s="96"/>
      <c r="L11" s="96"/>
      <c r="M11" s="96"/>
      <c r="N11" s="96"/>
    </row>
    <row r="12" spans="1:14" s="153" customFormat="1" ht="20.100000000000001" customHeight="1">
      <c r="A12" s="84"/>
      <c r="B12" s="85"/>
      <c r="C12" s="85"/>
      <c r="D12" s="96"/>
      <c r="E12" s="96"/>
      <c r="F12" s="96"/>
      <c r="G12" s="96"/>
      <c r="H12" s="96"/>
      <c r="I12" s="96"/>
      <c r="J12" s="96"/>
      <c r="K12" s="96"/>
      <c r="L12" s="96"/>
      <c r="M12" s="96"/>
      <c r="N12" s="96"/>
    </row>
    <row r="13" spans="1:14" s="153" customFormat="1" ht="20.100000000000001" customHeight="1">
      <c r="A13" s="84"/>
      <c r="B13" s="85"/>
      <c r="C13" s="85"/>
      <c r="D13" s="96"/>
      <c r="E13" s="96"/>
      <c r="F13" s="96"/>
      <c r="G13" s="96"/>
      <c r="H13" s="96"/>
      <c r="I13" s="96"/>
      <c r="J13" s="96"/>
      <c r="K13" s="96"/>
      <c r="L13" s="96"/>
      <c r="M13" s="96"/>
      <c r="N13" s="96"/>
    </row>
    <row r="14" spans="1:14" s="153" customFormat="1" ht="20.100000000000001" customHeight="1">
      <c r="A14" s="84"/>
      <c r="B14" s="85"/>
      <c r="C14" s="85"/>
      <c r="D14" s="96"/>
      <c r="E14" s="96"/>
      <c r="F14" s="96"/>
      <c r="G14" s="96"/>
      <c r="H14" s="96"/>
      <c r="I14" s="96"/>
      <c r="J14" s="96"/>
      <c r="K14" s="96"/>
      <c r="L14" s="96"/>
      <c r="M14" s="96"/>
      <c r="N14" s="96"/>
    </row>
    <row r="15" spans="1:14" s="153" customFormat="1" ht="20.100000000000001" customHeight="1">
      <c r="A15" s="84"/>
      <c r="B15" s="85"/>
      <c r="C15" s="85"/>
      <c r="D15" s="96"/>
      <c r="E15" s="96"/>
      <c r="F15" s="96"/>
      <c r="G15" s="96"/>
      <c r="H15" s="96"/>
      <c r="I15" s="96"/>
      <c r="J15" s="96"/>
      <c r="K15" s="96"/>
      <c r="L15" s="96"/>
      <c r="M15" s="96"/>
      <c r="N15" s="96"/>
    </row>
    <row r="16" spans="1:14" s="153" customFormat="1" ht="20.100000000000001" customHeight="1">
      <c r="A16" s="84"/>
      <c r="B16" s="85"/>
      <c r="C16" s="85"/>
      <c r="D16" s="96"/>
      <c r="E16" s="96"/>
      <c r="F16" s="96"/>
      <c r="G16" s="96"/>
      <c r="H16" s="96"/>
      <c r="I16" s="96"/>
      <c r="J16" s="96"/>
      <c r="K16" s="96"/>
      <c r="L16" s="96"/>
      <c r="M16" s="96"/>
      <c r="N16" s="96"/>
    </row>
    <row r="17" spans="1:14" s="153" customFormat="1" ht="20.100000000000001" customHeight="1">
      <c r="A17" s="84"/>
      <c r="B17" s="85"/>
      <c r="C17" s="85"/>
      <c r="D17" s="96"/>
      <c r="E17" s="96"/>
      <c r="F17" s="96"/>
      <c r="G17" s="96"/>
      <c r="H17" s="96"/>
      <c r="I17" s="96"/>
      <c r="J17" s="96"/>
      <c r="K17" s="96"/>
      <c r="L17" s="96"/>
      <c r="M17" s="96"/>
      <c r="N17" s="96"/>
    </row>
    <row r="18" spans="1:14" s="153" customFormat="1" ht="20.100000000000001" customHeight="1">
      <c r="A18" s="84"/>
      <c r="B18" s="85"/>
      <c r="C18" s="85"/>
      <c r="D18" s="96"/>
      <c r="E18" s="96"/>
      <c r="F18" s="96"/>
      <c r="G18" s="96"/>
      <c r="H18" s="96"/>
      <c r="I18" s="96"/>
      <c r="J18" s="96"/>
      <c r="K18" s="96"/>
      <c r="L18" s="96"/>
      <c r="M18" s="96"/>
      <c r="N18" s="96"/>
    </row>
    <row r="19" spans="1:14" s="153" customFormat="1" ht="20.100000000000001" customHeight="1">
      <c r="A19" s="84"/>
      <c r="B19" s="85"/>
      <c r="C19" s="85"/>
      <c r="D19" s="96"/>
      <c r="E19" s="96"/>
      <c r="F19" s="96"/>
      <c r="G19" s="96"/>
      <c r="H19" s="96"/>
      <c r="I19" s="96"/>
      <c r="J19" s="96"/>
      <c r="K19" s="96"/>
      <c r="L19" s="96"/>
      <c r="M19" s="96"/>
      <c r="N19" s="96"/>
    </row>
    <row r="20" spans="1:14" s="153" customFormat="1" ht="20.100000000000001" customHeight="1">
      <c r="A20" s="84"/>
      <c r="B20" s="85"/>
      <c r="C20" s="85"/>
      <c r="D20" s="96"/>
      <c r="E20" s="96"/>
      <c r="F20" s="96"/>
      <c r="G20" s="96"/>
      <c r="H20" s="96"/>
      <c r="I20" s="96"/>
      <c r="J20" s="96"/>
      <c r="K20" s="96"/>
      <c r="L20" s="96"/>
      <c r="M20" s="96"/>
      <c r="N20" s="96"/>
    </row>
    <row r="21" spans="1:14" s="153" customFormat="1" ht="20.100000000000001" customHeight="1">
      <c r="A21" s="84"/>
      <c r="B21" s="85"/>
      <c r="C21" s="85"/>
      <c r="D21" s="96"/>
      <c r="E21" s="96"/>
      <c r="F21" s="96"/>
      <c r="G21" s="96"/>
      <c r="H21" s="96"/>
      <c r="I21" s="96"/>
      <c r="J21" s="96"/>
      <c r="K21" s="96"/>
      <c r="L21" s="96"/>
      <c r="M21" s="96"/>
      <c r="N21" s="96"/>
    </row>
    <row r="22" spans="1:14" s="153" customFormat="1" ht="20.100000000000001" customHeight="1">
      <c r="A22" s="84"/>
      <c r="B22" s="85"/>
      <c r="C22" s="85"/>
      <c r="D22" s="96"/>
      <c r="E22" s="96"/>
      <c r="F22" s="96"/>
      <c r="G22" s="96"/>
      <c r="H22" s="96"/>
      <c r="I22" s="96"/>
      <c r="J22" s="96"/>
      <c r="K22" s="96"/>
      <c r="L22" s="96"/>
      <c r="M22" s="96"/>
      <c r="N22" s="96"/>
    </row>
    <row r="23" spans="1:14" s="153" customFormat="1" ht="20.100000000000001" customHeight="1">
      <c r="A23" s="84"/>
      <c r="B23" s="85"/>
      <c r="C23" s="85"/>
      <c r="D23" s="96"/>
      <c r="E23" s="96"/>
      <c r="F23" s="96"/>
      <c r="G23" s="96"/>
      <c r="H23" s="96"/>
      <c r="I23" s="96"/>
      <c r="J23" s="96"/>
      <c r="K23" s="96"/>
      <c r="L23" s="96"/>
      <c r="M23" s="96"/>
      <c r="N23" s="96"/>
    </row>
    <row r="24" spans="1:14" s="153" customFormat="1" ht="20.100000000000001" customHeight="1">
      <c r="A24" s="84"/>
      <c r="B24" s="85"/>
      <c r="C24" s="85"/>
      <c r="D24" s="96"/>
      <c r="E24" s="96"/>
      <c r="F24" s="96"/>
      <c r="G24" s="96"/>
      <c r="H24" s="96"/>
      <c r="I24" s="96"/>
      <c r="J24" s="96"/>
      <c r="K24" s="96"/>
      <c r="L24" s="96"/>
      <c r="M24" s="96"/>
      <c r="N24" s="96"/>
    </row>
    <row r="25" spans="1:14" s="153" customFormat="1" ht="20.100000000000001" customHeight="1">
      <c r="A25" s="84"/>
      <c r="B25" s="85"/>
      <c r="C25" s="85"/>
      <c r="D25" s="96"/>
      <c r="E25" s="96"/>
      <c r="F25" s="96"/>
      <c r="G25" s="96"/>
      <c r="H25" s="96"/>
      <c r="I25" s="96"/>
      <c r="J25" s="96"/>
      <c r="K25" s="96"/>
      <c r="L25" s="96"/>
      <c r="M25" s="96"/>
      <c r="N25" s="96"/>
    </row>
    <row r="26" spans="1:14" s="153" customFormat="1" ht="20.100000000000001" customHeight="1">
      <c r="A26" s="84"/>
      <c r="B26" s="85"/>
      <c r="C26" s="85"/>
      <c r="D26" s="96"/>
      <c r="E26" s="96"/>
      <c r="F26" s="96"/>
      <c r="G26" s="96"/>
      <c r="H26" s="96"/>
      <c r="I26" s="96"/>
      <c r="J26" s="96"/>
      <c r="K26" s="96"/>
      <c r="L26" s="96"/>
      <c r="M26" s="96"/>
      <c r="N26" s="96"/>
    </row>
    <row r="27" spans="1:14" s="153" customFormat="1" ht="20.100000000000001" customHeight="1">
      <c r="A27" s="84"/>
      <c r="B27" s="85"/>
      <c r="C27" s="85"/>
      <c r="D27" s="96"/>
      <c r="E27" s="96"/>
      <c r="F27" s="96"/>
      <c r="G27" s="96"/>
      <c r="H27" s="96"/>
      <c r="I27" s="96"/>
      <c r="J27" s="96"/>
      <c r="K27" s="96"/>
      <c r="L27" s="96"/>
      <c r="M27" s="96"/>
      <c r="N27" s="96"/>
    </row>
    <row r="28" spans="1:14" s="153" customFormat="1" ht="20.100000000000001" customHeight="1">
      <c r="A28" s="84"/>
      <c r="B28" s="85"/>
      <c r="C28" s="85"/>
      <c r="D28" s="96"/>
      <c r="E28" s="96"/>
      <c r="F28" s="96"/>
      <c r="G28" s="96"/>
      <c r="H28" s="96"/>
      <c r="I28" s="96"/>
      <c r="J28" s="96"/>
      <c r="K28" s="96"/>
      <c r="L28" s="96"/>
      <c r="M28" s="96"/>
      <c r="N28" s="96"/>
    </row>
    <row r="29" spans="1:14" s="153" customFormat="1" ht="20.100000000000001" customHeight="1">
      <c r="A29" s="84"/>
      <c r="B29" s="85"/>
      <c r="C29" s="85"/>
      <c r="D29" s="96"/>
      <c r="E29" s="96"/>
      <c r="F29" s="96"/>
      <c r="G29" s="96"/>
      <c r="H29" s="96"/>
      <c r="I29" s="96"/>
      <c r="J29" s="96"/>
      <c r="K29" s="96"/>
      <c r="L29" s="96"/>
      <c r="M29" s="96"/>
      <c r="N29" s="96"/>
    </row>
    <row r="30" spans="1:14" s="153" customFormat="1" ht="20.100000000000001" customHeight="1">
      <c r="A30" s="84"/>
      <c r="B30" s="85"/>
      <c r="C30" s="85"/>
      <c r="D30" s="96"/>
      <c r="E30" s="96"/>
      <c r="F30" s="96"/>
      <c r="G30" s="96"/>
      <c r="H30" s="96"/>
      <c r="I30" s="96"/>
      <c r="J30" s="96"/>
      <c r="K30" s="96"/>
      <c r="L30" s="96"/>
      <c r="M30" s="96"/>
      <c r="N30" s="96"/>
    </row>
    <row r="31" spans="1:14" s="153" customFormat="1" ht="20.100000000000001" customHeight="1">
      <c r="A31" s="84"/>
      <c r="B31" s="85"/>
      <c r="C31" s="85"/>
      <c r="D31" s="96"/>
      <c r="E31" s="96"/>
      <c r="F31" s="96"/>
      <c r="G31" s="96"/>
      <c r="H31" s="96"/>
      <c r="I31" s="96"/>
      <c r="J31" s="96"/>
      <c r="K31" s="96"/>
      <c r="L31" s="96"/>
      <c r="M31" s="96"/>
      <c r="N31" s="96"/>
    </row>
    <row r="32" spans="1:14" s="153" customFormat="1" ht="20.100000000000001" customHeight="1">
      <c r="A32" s="84"/>
      <c r="B32" s="85"/>
      <c r="C32" s="85"/>
      <c r="D32" s="96"/>
      <c r="E32" s="96"/>
      <c r="F32" s="96"/>
      <c r="G32" s="96"/>
      <c r="H32" s="96"/>
      <c r="I32" s="96"/>
      <c r="J32" s="96"/>
      <c r="K32" s="96"/>
      <c r="L32" s="96"/>
      <c r="M32" s="96"/>
      <c r="N32" s="96"/>
    </row>
    <row r="33" spans="1:14" s="153" customFormat="1" ht="20.100000000000001" customHeight="1">
      <c r="A33" s="84"/>
      <c r="B33" s="85"/>
      <c r="C33" s="85"/>
      <c r="D33" s="96"/>
      <c r="E33" s="96"/>
      <c r="F33" s="96"/>
      <c r="G33" s="96"/>
      <c r="H33" s="96"/>
      <c r="I33" s="96"/>
      <c r="J33" s="96"/>
      <c r="K33" s="96"/>
      <c r="L33" s="96"/>
      <c r="M33" s="96"/>
      <c r="N33" s="96"/>
    </row>
    <row r="34" spans="1:14" s="153" customFormat="1" ht="20.100000000000001" hidden="1" customHeight="1">
      <c r="A34" s="84"/>
      <c r="B34" s="85"/>
      <c r="C34" s="85"/>
      <c r="D34" s="96"/>
      <c r="E34" s="96"/>
      <c r="F34" s="96"/>
      <c r="G34" s="96"/>
      <c r="H34" s="96"/>
      <c r="I34" s="96"/>
      <c r="J34" s="96"/>
      <c r="K34" s="96"/>
      <c r="L34" s="96"/>
      <c r="M34" s="96"/>
      <c r="N34" s="96"/>
    </row>
    <row r="35" spans="1:14" s="153" customFormat="1" ht="20.100000000000001" hidden="1" customHeight="1">
      <c r="A35" s="84"/>
      <c r="B35" s="85"/>
      <c r="C35" s="85"/>
      <c r="D35" s="96"/>
      <c r="E35" s="96"/>
      <c r="F35" s="96"/>
      <c r="G35" s="96"/>
      <c r="H35" s="96"/>
      <c r="I35" s="96"/>
      <c r="J35" s="96"/>
      <c r="K35" s="96"/>
      <c r="L35" s="96"/>
      <c r="M35" s="96"/>
      <c r="N35" s="96"/>
    </row>
    <row r="36" spans="1:14" s="153" customFormat="1" ht="20.100000000000001" hidden="1" customHeight="1">
      <c r="A36" s="84"/>
      <c r="B36" s="85"/>
      <c r="C36" s="85"/>
      <c r="D36" s="96"/>
      <c r="E36" s="96"/>
      <c r="F36" s="96"/>
      <c r="G36" s="96"/>
      <c r="H36" s="96"/>
      <c r="I36" s="96"/>
      <c r="J36" s="96"/>
      <c r="K36" s="96"/>
      <c r="L36" s="96"/>
      <c r="M36" s="96"/>
      <c r="N36" s="96"/>
    </row>
    <row r="37" spans="1:14" s="153" customFormat="1" ht="20.100000000000001" hidden="1" customHeight="1">
      <c r="A37" s="84"/>
      <c r="B37" s="85"/>
      <c r="C37" s="85"/>
      <c r="D37" s="96"/>
      <c r="E37" s="96"/>
      <c r="F37" s="96"/>
      <c r="G37" s="96"/>
      <c r="H37" s="96"/>
      <c r="I37" s="96"/>
      <c r="J37" s="96"/>
      <c r="K37" s="96"/>
      <c r="L37" s="96"/>
      <c r="M37" s="96"/>
      <c r="N37" s="96"/>
    </row>
    <row r="38" spans="1:14" s="153" customFormat="1" ht="20.100000000000001" hidden="1" customHeight="1">
      <c r="A38" s="84"/>
      <c r="B38" s="85"/>
      <c r="C38" s="85"/>
      <c r="D38" s="96"/>
      <c r="E38" s="96"/>
      <c r="F38" s="96"/>
      <c r="G38" s="96"/>
      <c r="H38" s="96"/>
      <c r="I38" s="96"/>
      <c r="J38" s="96"/>
      <c r="K38" s="96"/>
      <c r="L38" s="96"/>
      <c r="M38" s="96"/>
      <c r="N38" s="96"/>
    </row>
    <row r="39" spans="1:14" s="153" customFormat="1" ht="20.100000000000001" hidden="1" customHeight="1">
      <c r="A39" s="84"/>
      <c r="B39" s="85"/>
      <c r="C39" s="85"/>
      <c r="D39" s="96"/>
      <c r="E39" s="96"/>
      <c r="F39" s="96"/>
      <c r="G39" s="96"/>
      <c r="H39" s="96"/>
      <c r="I39" s="96"/>
      <c r="J39" s="96"/>
      <c r="K39" s="96"/>
      <c r="L39" s="96"/>
      <c r="M39" s="96"/>
      <c r="N39" s="96"/>
    </row>
    <row r="40" spans="1:14" s="153" customFormat="1" ht="20.100000000000001" hidden="1" customHeight="1">
      <c r="A40" s="84"/>
      <c r="B40" s="85"/>
      <c r="C40" s="85"/>
      <c r="D40" s="96"/>
      <c r="E40" s="96"/>
      <c r="F40" s="96"/>
      <c r="G40" s="96"/>
      <c r="H40" s="96"/>
      <c r="I40" s="96"/>
      <c r="J40" s="96"/>
      <c r="K40" s="96"/>
      <c r="L40" s="96"/>
      <c r="M40" s="96"/>
      <c r="N40" s="96"/>
    </row>
    <row r="41" spans="1:14" s="153" customFormat="1" ht="20.100000000000001" hidden="1" customHeight="1">
      <c r="A41" s="84"/>
      <c r="B41" s="85"/>
      <c r="C41" s="85"/>
      <c r="D41" s="96"/>
      <c r="E41" s="96"/>
      <c r="F41" s="96"/>
      <c r="G41" s="96"/>
      <c r="H41" s="96"/>
      <c r="I41" s="96"/>
      <c r="J41" s="96"/>
      <c r="K41" s="96"/>
      <c r="L41" s="96"/>
      <c r="M41" s="96"/>
      <c r="N41" s="96"/>
    </row>
    <row r="42" spans="1:14" s="153" customFormat="1" ht="20.100000000000001" hidden="1" customHeight="1">
      <c r="A42" s="84"/>
      <c r="B42" s="85"/>
      <c r="C42" s="85"/>
      <c r="D42" s="96"/>
      <c r="E42" s="96"/>
      <c r="F42" s="96"/>
      <c r="G42" s="96"/>
      <c r="H42" s="96"/>
      <c r="I42" s="96"/>
      <c r="J42" s="96"/>
      <c r="K42" s="96"/>
      <c r="L42" s="96"/>
      <c r="M42" s="96"/>
      <c r="N42" s="96"/>
    </row>
    <row r="43" spans="1:14" s="153" customFormat="1" ht="20.100000000000001" hidden="1" customHeight="1">
      <c r="A43" s="84"/>
      <c r="B43" s="85"/>
      <c r="C43" s="85"/>
      <c r="D43" s="96"/>
      <c r="E43" s="96"/>
      <c r="F43" s="96"/>
      <c r="G43" s="96"/>
      <c r="H43" s="96"/>
      <c r="I43" s="96"/>
      <c r="J43" s="96"/>
      <c r="K43" s="96"/>
      <c r="L43" s="96"/>
      <c r="M43" s="96"/>
      <c r="N43" s="96"/>
    </row>
    <row r="44" spans="1:14" s="153" customFormat="1" ht="20.100000000000001" hidden="1" customHeight="1">
      <c r="A44" s="84"/>
      <c r="B44" s="85"/>
      <c r="C44" s="85"/>
      <c r="D44" s="96"/>
      <c r="E44" s="96"/>
      <c r="F44" s="96"/>
      <c r="G44" s="96"/>
      <c r="H44" s="96"/>
      <c r="I44" s="96"/>
      <c r="J44" s="96"/>
      <c r="K44" s="96"/>
      <c r="L44" s="96"/>
      <c r="M44" s="96"/>
      <c r="N44" s="96"/>
    </row>
    <row r="45" spans="1:14" s="153" customFormat="1" ht="20.100000000000001" hidden="1" customHeight="1">
      <c r="A45" s="84"/>
      <c r="B45" s="85"/>
      <c r="C45" s="85"/>
      <c r="D45" s="96"/>
      <c r="E45" s="96"/>
      <c r="F45" s="96"/>
      <c r="G45" s="96"/>
      <c r="H45" s="96"/>
      <c r="I45" s="96"/>
      <c r="J45" s="96"/>
      <c r="K45" s="96"/>
      <c r="L45" s="96"/>
      <c r="M45" s="96"/>
      <c r="N45" s="96"/>
    </row>
    <row r="46" spans="1:14" s="153" customFormat="1" ht="20.100000000000001" hidden="1" customHeight="1">
      <c r="A46" s="84"/>
      <c r="B46" s="85"/>
      <c r="C46" s="85"/>
      <c r="D46" s="96"/>
      <c r="E46" s="96"/>
      <c r="F46" s="96"/>
      <c r="G46" s="96"/>
      <c r="H46" s="96"/>
      <c r="I46" s="96"/>
      <c r="J46" s="96"/>
      <c r="K46" s="96"/>
      <c r="L46" s="96"/>
      <c r="M46" s="96"/>
      <c r="N46" s="96"/>
    </row>
    <row r="47" spans="1:14" s="153" customFormat="1" ht="20.100000000000001" hidden="1" customHeight="1">
      <c r="A47" s="84"/>
      <c r="B47" s="85"/>
      <c r="C47" s="85"/>
      <c r="D47" s="96"/>
      <c r="E47" s="96"/>
      <c r="F47" s="96"/>
      <c r="G47" s="96"/>
      <c r="H47" s="96"/>
      <c r="I47" s="96"/>
      <c r="J47" s="96"/>
      <c r="K47" s="96"/>
      <c r="L47" s="96"/>
      <c r="M47" s="96"/>
      <c r="N47" s="96"/>
    </row>
    <row r="48" spans="1:14" s="153" customFormat="1" ht="20.100000000000001" hidden="1" customHeight="1">
      <c r="A48" s="84"/>
      <c r="B48" s="85"/>
      <c r="C48" s="85"/>
      <c r="D48" s="96"/>
      <c r="E48" s="96"/>
      <c r="F48" s="96"/>
      <c r="G48" s="96"/>
      <c r="H48" s="96"/>
      <c r="I48" s="96"/>
      <c r="J48" s="96"/>
      <c r="K48" s="96"/>
      <c r="L48" s="96"/>
      <c r="M48" s="96"/>
      <c r="N48" s="96"/>
    </row>
    <row r="49" spans="1:14" s="153" customFormat="1" ht="20.100000000000001" hidden="1" customHeight="1">
      <c r="A49" s="84"/>
      <c r="B49" s="85"/>
      <c r="C49" s="85"/>
      <c r="D49" s="96"/>
      <c r="E49" s="96"/>
      <c r="F49" s="96"/>
      <c r="G49" s="96"/>
      <c r="H49" s="96"/>
      <c r="I49" s="96"/>
      <c r="J49" s="96"/>
      <c r="K49" s="96"/>
      <c r="L49" s="96"/>
      <c r="M49" s="96"/>
      <c r="N49" s="96"/>
    </row>
    <row r="50" spans="1:14" s="153" customFormat="1" ht="20.100000000000001" hidden="1" customHeight="1">
      <c r="A50" s="84"/>
      <c r="B50" s="85"/>
      <c r="C50" s="85"/>
      <c r="D50" s="96"/>
      <c r="E50" s="96"/>
      <c r="F50" s="96"/>
      <c r="G50" s="96"/>
      <c r="H50" s="96"/>
      <c r="I50" s="96"/>
      <c r="J50" s="96"/>
      <c r="K50" s="96"/>
      <c r="L50" s="96"/>
      <c r="M50" s="96"/>
      <c r="N50" s="96"/>
    </row>
    <row r="51" spans="1:14" s="153" customFormat="1" ht="20.100000000000001" hidden="1" customHeight="1">
      <c r="A51" s="84"/>
      <c r="B51" s="85"/>
      <c r="C51" s="85"/>
      <c r="D51" s="96"/>
      <c r="E51" s="96"/>
      <c r="F51" s="96"/>
      <c r="G51" s="96"/>
      <c r="H51" s="96"/>
      <c r="I51" s="96"/>
      <c r="J51" s="96"/>
      <c r="K51" s="96"/>
      <c r="L51" s="96"/>
      <c r="M51" s="96"/>
      <c r="N51" s="96"/>
    </row>
    <row r="52" spans="1:14" s="153" customFormat="1" ht="20.100000000000001" hidden="1" customHeight="1">
      <c r="A52" s="84"/>
      <c r="B52" s="85"/>
      <c r="C52" s="85"/>
      <c r="D52" s="96"/>
      <c r="E52" s="96"/>
      <c r="F52" s="96"/>
      <c r="G52" s="96"/>
      <c r="H52" s="96"/>
      <c r="I52" s="96"/>
      <c r="J52" s="96"/>
      <c r="K52" s="96"/>
      <c r="L52" s="96"/>
      <c r="M52" s="96"/>
      <c r="N52" s="96"/>
    </row>
    <row r="53" spans="1:14" s="153" customFormat="1" ht="20.100000000000001" hidden="1" customHeight="1">
      <c r="A53" s="84"/>
      <c r="B53" s="85"/>
      <c r="C53" s="85"/>
      <c r="D53" s="96"/>
      <c r="E53" s="96"/>
      <c r="F53" s="96"/>
      <c r="G53" s="96"/>
      <c r="H53" s="96"/>
      <c r="I53" s="96"/>
      <c r="J53" s="96"/>
      <c r="K53" s="96"/>
      <c r="L53" s="96"/>
      <c r="M53" s="96"/>
      <c r="N53" s="96"/>
    </row>
    <row r="54" spans="1:14" s="153" customFormat="1" ht="20.100000000000001" hidden="1" customHeight="1">
      <c r="A54" s="84"/>
      <c r="B54" s="85"/>
      <c r="C54" s="85"/>
      <c r="D54" s="96"/>
      <c r="E54" s="96"/>
      <c r="F54" s="96"/>
      <c r="G54" s="96"/>
      <c r="H54" s="96"/>
      <c r="I54" s="96"/>
      <c r="J54" s="96"/>
      <c r="K54" s="96"/>
      <c r="L54" s="96"/>
      <c r="M54" s="96"/>
      <c r="N54" s="96"/>
    </row>
    <row r="55" spans="1:14" s="153" customFormat="1" ht="20.100000000000001" hidden="1" customHeight="1">
      <c r="A55" s="84"/>
      <c r="B55" s="85"/>
      <c r="C55" s="85"/>
      <c r="D55" s="96"/>
      <c r="E55" s="96"/>
      <c r="F55" s="96"/>
      <c r="G55" s="96"/>
      <c r="H55" s="96"/>
      <c r="I55" s="96"/>
      <c r="J55" s="96"/>
      <c r="K55" s="96"/>
      <c r="L55" s="96"/>
      <c r="M55" s="96"/>
      <c r="N55" s="96"/>
    </row>
    <row r="56" spans="1:14" s="153" customFormat="1" ht="20.100000000000001" hidden="1" customHeight="1">
      <c r="A56" s="84"/>
      <c r="B56" s="85"/>
      <c r="C56" s="85"/>
      <c r="D56" s="96"/>
      <c r="E56" s="96"/>
      <c r="F56" s="96"/>
      <c r="G56" s="96"/>
      <c r="H56" s="96"/>
      <c r="I56" s="96"/>
      <c r="J56" s="96"/>
      <c r="K56" s="96"/>
      <c r="L56" s="96"/>
      <c r="M56" s="96"/>
      <c r="N56" s="96"/>
    </row>
    <row r="57" spans="1:14" s="153" customFormat="1" ht="20.100000000000001" hidden="1" customHeight="1">
      <c r="A57" s="84"/>
      <c r="B57" s="85"/>
      <c r="C57" s="85"/>
      <c r="D57" s="96"/>
      <c r="E57" s="96"/>
      <c r="F57" s="96"/>
      <c r="G57" s="96"/>
      <c r="H57" s="96"/>
      <c r="I57" s="96"/>
      <c r="J57" s="96"/>
      <c r="K57" s="96"/>
      <c r="L57" s="96"/>
      <c r="M57" s="96"/>
      <c r="N57" s="96"/>
    </row>
    <row r="58" spans="1:14" s="153" customFormat="1" ht="20.100000000000001" customHeight="1" thickBot="1">
      <c r="A58" s="160"/>
      <c r="B58" s="162"/>
      <c r="C58" s="165"/>
      <c r="D58" s="163"/>
      <c r="E58" s="164"/>
      <c r="F58" s="164"/>
      <c r="G58" s="164"/>
      <c r="H58" s="164"/>
      <c r="I58" s="164"/>
      <c r="J58" s="164"/>
      <c r="K58" s="164"/>
      <c r="L58" s="164"/>
      <c r="M58" s="351"/>
      <c r="N58" s="332"/>
    </row>
    <row r="59" spans="1:14">
      <c r="A59" s="34"/>
      <c r="B59" s="226" t="s">
        <v>114</v>
      </c>
      <c r="C59" s="349">
        <f>COUNTA(A5:A57)</f>
        <v>0</v>
      </c>
      <c r="D59" s="67"/>
      <c r="E59" s="67"/>
      <c r="N59" s="44"/>
    </row>
    <row r="60" spans="1:14">
      <c r="A60" s="34"/>
      <c r="B60" s="227" t="s">
        <v>164</v>
      </c>
      <c r="C60" s="340">
        <f>COUNTA(B5:B57)</f>
        <v>0</v>
      </c>
      <c r="D60" s="67"/>
      <c r="E60" s="67"/>
      <c r="N60" s="44"/>
    </row>
    <row r="61" spans="1:14" ht="13.5" thickBot="1">
      <c r="A61" s="34"/>
      <c r="B61" s="228" t="s">
        <v>165</v>
      </c>
      <c r="C61" s="341">
        <f>COUNTIF(D5:D57,E61)</f>
        <v>0</v>
      </c>
      <c r="D61" s="67" t="s">
        <v>166</v>
      </c>
      <c r="E61" s="67" t="s">
        <v>167</v>
      </c>
      <c r="N61" s="44"/>
    </row>
    <row r="62" spans="1:14" hidden="1">
      <c r="A62" s="34"/>
      <c r="B62" s="12"/>
      <c r="C62" s="13"/>
      <c r="D62" s="67"/>
      <c r="E62" s="67"/>
      <c r="N62" s="44"/>
    </row>
    <row r="63" spans="1:14" ht="13.5" hidden="1" thickBot="1">
      <c r="A63" s="34"/>
      <c r="B63" s="68"/>
      <c r="C63" s="342"/>
      <c r="D63" s="67"/>
      <c r="E63" s="67"/>
      <c r="N63" s="44"/>
    </row>
    <row r="64" spans="1:14" ht="13.5" hidden="1" thickBot="1">
      <c r="A64" s="34"/>
      <c r="B64" s="343" t="s">
        <v>168</v>
      </c>
      <c r="C64" s="344"/>
      <c r="D64" s="67"/>
      <c r="E64" s="67"/>
      <c r="N64" s="44"/>
    </row>
    <row r="65" spans="1:5" hidden="1">
      <c r="A65" s="34"/>
      <c r="B65" s="345" t="s">
        <v>169</v>
      </c>
      <c r="C65" s="28">
        <f>COUNTIF('8'!$N$5:$N$56,B65)</f>
        <v>0</v>
      </c>
      <c r="D65" s="67"/>
      <c r="E65" s="67"/>
    </row>
    <row r="66" spans="1:5" hidden="1">
      <c r="A66" s="34"/>
      <c r="B66" s="346" t="s">
        <v>170</v>
      </c>
      <c r="C66" s="29">
        <f>COUNTIF('8'!$N$5:$N$56,B66)</f>
        <v>0</v>
      </c>
      <c r="D66" s="67"/>
      <c r="E66" s="67"/>
    </row>
    <row r="67" spans="1:5" hidden="1">
      <c r="A67" s="34"/>
      <c r="B67" s="346" t="s">
        <v>171</v>
      </c>
      <c r="C67" s="29">
        <f>COUNTIF('8'!$N$5:$N$56,B67)</f>
        <v>0</v>
      </c>
      <c r="D67" s="67"/>
      <c r="E67" s="67"/>
    </row>
    <row r="68" spans="1:5" hidden="1">
      <c r="A68" s="34"/>
      <c r="B68" s="346" t="s">
        <v>172</v>
      </c>
      <c r="C68" s="29">
        <f>COUNTIF('8'!$N$5:$N$56,B68)</f>
        <v>0</v>
      </c>
      <c r="D68" s="67"/>
      <c r="E68" s="67"/>
    </row>
    <row r="69" spans="1:5" hidden="1">
      <c r="A69" s="34"/>
      <c r="B69" s="346" t="s">
        <v>173</v>
      </c>
      <c r="C69" s="29">
        <f>COUNTIF('8'!$N$5:$N$56,B69)</f>
        <v>0</v>
      </c>
      <c r="D69" s="67"/>
      <c r="E69" s="67"/>
    </row>
    <row r="70" spans="1:5" ht="13.5" hidden="1" thickBot="1">
      <c r="A70" s="34"/>
      <c r="B70" s="347" t="s">
        <v>174</v>
      </c>
      <c r="C70" s="30">
        <f>COUNTIF('8'!$N$5:$N$56,B70)</f>
        <v>0</v>
      </c>
      <c r="D70" s="67"/>
      <c r="E70" s="67"/>
    </row>
    <row r="71" spans="1:5">
      <c r="A71" s="34"/>
      <c r="B71" s="42"/>
      <c r="D71" s="67"/>
    </row>
    <row r="72" spans="1:5">
      <c r="A72" s="34"/>
      <c r="B72" s="42"/>
      <c r="D72" s="67"/>
    </row>
    <row r="73" spans="1:5">
      <c r="A73" s="34"/>
      <c r="B73" s="42"/>
      <c r="D73" s="67"/>
    </row>
    <row r="74" spans="1:5">
      <c r="A74" s="34"/>
      <c r="B74" s="42"/>
      <c r="D74" s="67"/>
    </row>
    <row r="75" spans="1:5">
      <c r="A75" s="34"/>
      <c r="B75" s="42"/>
      <c r="D75" s="67"/>
    </row>
    <row r="76" spans="1:5">
      <c r="A76" s="34"/>
      <c r="B76" s="42"/>
      <c r="D76" s="67"/>
    </row>
    <row r="77" spans="1:5">
      <c r="A77" s="34"/>
      <c r="B77" s="42"/>
      <c r="D77" s="67"/>
    </row>
    <row r="78" spans="1:5">
      <c r="A78" s="34"/>
      <c r="B78" s="42"/>
      <c r="D78" s="67"/>
    </row>
    <row r="79" spans="1:5">
      <c r="A79" s="34"/>
      <c r="B79" s="42"/>
      <c r="D79" s="67"/>
    </row>
    <row r="80" spans="1:5">
      <c r="A80" s="34"/>
      <c r="B80" s="42"/>
      <c r="D80" s="67"/>
    </row>
    <row r="81" spans="1:1">
      <c r="A81" s="34"/>
    </row>
    <row r="82" spans="1:1">
      <c r="A82" s="34"/>
    </row>
    <row r="83" spans="1:1">
      <c r="A83" s="34"/>
    </row>
    <row r="84" spans="1:1">
      <c r="A84" s="34"/>
    </row>
    <row r="85" spans="1:1">
      <c r="A85" s="34"/>
    </row>
    <row r="86" spans="1:1">
      <c r="A86" s="34"/>
    </row>
    <row r="87" spans="1:1">
      <c r="A87" s="34"/>
    </row>
    <row r="88" spans="1:1">
      <c r="A88" s="34"/>
    </row>
    <row r="89" spans="1:1">
      <c r="A89" s="34"/>
    </row>
    <row r="90" spans="1:1">
      <c r="A90" s="34"/>
    </row>
    <row r="91" spans="1:1">
      <c r="A91" s="34"/>
    </row>
    <row r="92" spans="1:1">
      <c r="A92" s="34"/>
    </row>
    <row r="93" spans="1:1">
      <c r="A93" s="34"/>
    </row>
    <row r="94" spans="1:1">
      <c r="A94" s="34"/>
    </row>
    <row r="95" spans="1:1">
      <c r="A95" s="34"/>
    </row>
    <row r="96" spans="1:1">
      <c r="A96" s="34"/>
    </row>
    <row r="97" spans="1:15" ht="14.45" customHeight="1">
      <c r="A97" s="72"/>
      <c r="B97" s="2"/>
      <c r="D97" s="73"/>
      <c r="M97" s="73"/>
      <c r="N97" s="44"/>
    </row>
    <row r="98" spans="1:15" ht="14.25" customHeight="1">
      <c r="A98" s="72"/>
      <c r="B98" s="2"/>
      <c r="D98" s="73"/>
      <c r="M98" s="73"/>
      <c r="N98" s="44"/>
    </row>
    <row r="99" spans="1:15" ht="14.25" customHeight="1">
      <c r="A99" s="2"/>
      <c r="B99" s="2"/>
      <c r="D99" s="73"/>
      <c r="M99" s="73"/>
      <c r="N99" s="44"/>
    </row>
    <row r="100" spans="1:15" ht="1.5" customHeight="1">
      <c r="A100" s="2"/>
      <c r="B100" s="2"/>
      <c r="D100" s="73"/>
      <c r="M100" s="73"/>
      <c r="N100" s="44"/>
    </row>
    <row r="101" spans="1:15" ht="14.45" customHeight="1">
      <c r="B101" s="42"/>
      <c r="D101" s="67"/>
      <c r="N101" s="44"/>
    </row>
    <row r="102" spans="1:15" s="1" customFormat="1" ht="14.45" customHeight="1">
      <c r="A102" s="33"/>
      <c r="B102" s="42"/>
      <c r="C102" s="2"/>
      <c r="D102" s="67"/>
      <c r="E102" s="73"/>
      <c r="F102" s="73"/>
      <c r="G102" s="73"/>
      <c r="H102" s="73"/>
      <c r="I102" s="73"/>
      <c r="J102" s="73"/>
      <c r="K102" s="73"/>
      <c r="L102" s="73"/>
      <c r="M102" s="36"/>
      <c r="N102" s="44"/>
      <c r="O102" s="2"/>
    </row>
    <row r="103" spans="1:15" ht="14.45" customHeight="1">
      <c r="B103" s="42"/>
      <c r="D103" s="67"/>
      <c r="N103" s="44"/>
    </row>
    <row r="104" spans="1:15" ht="14.45" customHeight="1">
      <c r="B104" s="42"/>
      <c r="D104" s="67"/>
      <c r="N104" s="44"/>
    </row>
    <row r="105" spans="1:15" ht="17.25" customHeight="1">
      <c r="B105" s="42"/>
      <c r="D105" s="67"/>
      <c r="N105" s="44"/>
    </row>
    <row r="106" spans="1:15" ht="14.45" customHeight="1">
      <c r="B106" s="42"/>
      <c r="D106" s="67"/>
      <c r="N106" s="44"/>
    </row>
    <row r="107" spans="1:15" ht="14.45" customHeight="1">
      <c r="B107" s="42"/>
      <c r="D107" s="67"/>
      <c r="N107" s="44"/>
    </row>
    <row r="108" spans="1:15" ht="14.45" customHeight="1">
      <c r="B108" s="42"/>
      <c r="D108" s="67"/>
      <c r="N108" s="44"/>
    </row>
    <row r="109" spans="1:15" ht="14.45" customHeight="1">
      <c r="B109" s="42"/>
      <c r="D109" s="67"/>
      <c r="N109" s="44"/>
    </row>
    <row r="110" spans="1:15" ht="14.45" customHeight="1">
      <c r="B110" s="42"/>
      <c r="D110" s="67"/>
      <c r="N110" s="44"/>
    </row>
    <row r="111" spans="1:15" ht="14.45" customHeight="1">
      <c r="B111" s="42"/>
      <c r="D111" s="67"/>
      <c r="N111" s="44"/>
    </row>
    <row r="112" spans="1:15" ht="14.45" customHeight="1">
      <c r="B112" s="42"/>
      <c r="D112" s="67"/>
      <c r="N112" s="4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1:15" ht="14.45" customHeight="1">
      <c r="B161" s="42"/>
      <c r="D161" s="67"/>
      <c r="N161" s="44"/>
    </row>
    <row r="162" spans="1:15" ht="14.45" customHeight="1">
      <c r="B162" s="42"/>
      <c r="D162" s="67"/>
      <c r="N162" s="44"/>
    </row>
    <row r="163" spans="1:15" ht="14.45" customHeight="1">
      <c r="B163" s="42"/>
      <c r="D163" s="67"/>
      <c r="N163" s="44"/>
    </row>
    <row r="164" spans="1:15" ht="14.45" customHeight="1">
      <c r="B164" s="42"/>
      <c r="D164" s="67"/>
      <c r="N164" s="44"/>
    </row>
    <row r="165" spans="1:15" ht="14.45" customHeight="1">
      <c r="B165" s="42"/>
      <c r="D165" s="67"/>
      <c r="N165" s="44"/>
    </row>
    <row r="166" spans="1:15" s="1" customFormat="1" ht="14.45" customHeight="1">
      <c r="A166" s="33"/>
      <c r="B166" s="42"/>
      <c r="C166" s="2"/>
      <c r="D166" s="67"/>
      <c r="E166" s="73"/>
      <c r="F166" s="73"/>
      <c r="G166" s="73"/>
      <c r="H166" s="73"/>
      <c r="I166" s="73"/>
      <c r="J166" s="73"/>
      <c r="K166" s="73"/>
      <c r="L166" s="73"/>
      <c r="M166" s="36"/>
      <c r="N166" s="44"/>
      <c r="O166" s="2"/>
    </row>
    <row r="167" spans="1:15" ht="14.45" customHeight="1">
      <c r="B167" s="42"/>
      <c r="D167" s="67"/>
      <c r="N167" s="44"/>
    </row>
    <row r="168" spans="1:15" ht="14.45" customHeight="1">
      <c r="B168" s="42"/>
      <c r="D168" s="67"/>
      <c r="N168" s="44"/>
    </row>
    <row r="169" spans="1:15" ht="14.45" customHeight="1">
      <c r="B169" s="42"/>
      <c r="D169" s="67"/>
      <c r="N169" s="44"/>
    </row>
    <row r="170" spans="1:15" ht="14.45" customHeight="1">
      <c r="B170" s="42"/>
      <c r="D170" s="67"/>
      <c r="N170" s="44"/>
    </row>
    <row r="171" spans="1:15" ht="14.45" customHeight="1">
      <c r="B171" s="42"/>
      <c r="D171" s="67"/>
      <c r="N171" s="44"/>
    </row>
    <row r="172" spans="1:15" ht="14.45" customHeight="1">
      <c r="B172" s="42"/>
      <c r="D172" s="67"/>
      <c r="N172" s="44"/>
    </row>
    <row r="173" spans="1:15" ht="14.45" customHeight="1">
      <c r="B173" s="42"/>
      <c r="D173" s="67"/>
      <c r="N173" s="44"/>
    </row>
    <row r="174" spans="1:15" ht="14.45" customHeight="1">
      <c r="B174" s="42"/>
      <c r="D174" s="67"/>
      <c r="N174" s="44"/>
    </row>
    <row r="175" spans="1:15" ht="14.45" customHeight="1">
      <c r="B175" s="42"/>
      <c r="D175" s="67"/>
      <c r="N175" s="44"/>
    </row>
    <row r="176" spans="1:15" ht="14.45" customHeight="1">
      <c r="B176" s="42"/>
      <c r="D176" s="67"/>
      <c r="N176" s="44"/>
    </row>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spans="1:15" ht="14.45" customHeight="1">
      <c r="B225" s="42"/>
      <c r="D225" s="67"/>
      <c r="N225" s="44"/>
    </row>
    <row r="226" spans="1:15" ht="14.45" customHeight="1">
      <c r="B226" s="42"/>
      <c r="D226" s="67"/>
      <c r="N226" s="44"/>
    </row>
    <row r="227" spans="1:15" ht="14.45" customHeight="1">
      <c r="B227" s="42"/>
      <c r="D227" s="67"/>
      <c r="N227" s="44"/>
    </row>
    <row r="228" spans="1:15" ht="14.45" customHeight="1">
      <c r="B228" s="42"/>
      <c r="D228" s="67"/>
      <c r="N228" s="44"/>
    </row>
    <row r="229" spans="1:15" ht="14.45" customHeight="1">
      <c r="B229" s="42"/>
      <c r="D229" s="67"/>
      <c r="N229" s="44"/>
    </row>
    <row r="230" spans="1:15" s="1" customFormat="1" ht="14.45" customHeight="1">
      <c r="A230" s="33"/>
      <c r="B230" s="42"/>
      <c r="C230" s="2"/>
      <c r="D230" s="67"/>
      <c r="E230" s="73"/>
      <c r="F230" s="73"/>
      <c r="G230" s="73"/>
      <c r="H230" s="73"/>
      <c r="I230" s="73"/>
      <c r="J230" s="73"/>
      <c r="K230" s="73"/>
      <c r="L230" s="73"/>
      <c r="M230" s="36"/>
      <c r="N230" s="44"/>
      <c r="O230" s="2"/>
    </row>
    <row r="231" spans="1:15" ht="14.45" customHeight="1">
      <c r="B231" s="42"/>
      <c r="D231" s="67"/>
      <c r="N231" s="44"/>
    </row>
    <row r="232" spans="1:15" ht="14.45" customHeight="1">
      <c r="B232" s="42"/>
      <c r="D232" s="67"/>
      <c r="N232" s="44"/>
    </row>
    <row r="233" spans="1:15" ht="14.45" customHeight="1">
      <c r="B233" s="42"/>
      <c r="D233" s="67"/>
      <c r="N233" s="44"/>
    </row>
    <row r="234" spans="1:15" ht="14.45" customHeight="1">
      <c r="B234" s="42"/>
      <c r="D234" s="67"/>
      <c r="N234" s="44"/>
    </row>
    <row r="235" spans="1:15" ht="14.45" customHeight="1">
      <c r="B235" s="42"/>
      <c r="D235" s="67"/>
      <c r="N235" s="44"/>
    </row>
    <row r="236" spans="1:15" ht="14.45" customHeight="1">
      <c r="B236" s="42"/>
      <c r="D236" s="67"/>
      <c r="N236" s="44"/>
    </row>
    <row r="237" spans="1:15" ht="14.45" customHeight="1">
      <c r="B237" s="42"/>
      <c r="D237" s="67"/>
      <c r="N237" s="44"/>
    </row>
    <row r="238" spans="1:15" ht="14.45" customHeight="1">
      <c r="B238" s="42"/>
      <c r="D238" s="67"/>
      <c r="N238" s="44"/>
    </row>
    <row r="239" spans="1:15" ht="14.45" customHeight="1">
      <c r="B239" s="42"/>
      <c r="D239" s="67"/>
      <c r="N239" s="44"/>
    </row>
    <row r="240" spans="1:15" ht="14.45" customHeight="1">
      <c r="B240" s="42"/>
      <c r="D240" s="67"/>
      <c r="N240" s="44"/>
    </row>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2.7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3" ht="21.75" customHeight="1"/>
    <row r="874" ht="21.75" customHeight="1"/>
    <row r="875" ht="21.7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sheetData>
  <sheetProtection algorithmName="SHA-512" hashValue="ZOYLn1jKUsjLYUguDiY+4EFBspLg4tYJrglJ3186y7BQz25xKF8ytVt31W0BPqGnoQr9DGZ+zv416OmHqsEqlw==" saltValue="RwZR2hAcvp4fwaVAqen/aA=="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scale="48" orientation="landscape" horizontalDpi="300" verticalDpi="300" r:id="rId1"/>
  <headerFooter alignWithMargins="0">
    <oddHeader xml:space="preserve">&amp;L&amp;"Arial,Bold"SCA North America
TENA ULTRA&amp;C&amp;"Arial,Bold"&amp;12
&amp;"Arial,Regular"&amp;10
&amp;R&amp;D
</oddHeader>
    <oddFooter>&amp;R&amp;P&amp;L&amp;1#&amp;"Calibri"&amp;10 Essity Internal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pageSetUpPr fitToPage="1"/>
  </sheetPr>
  <dimension ref="A1:O886"/>
  <sheetViews>
    <sheetView zoomScale="90" zoomScaleNormal="90" workbookViewId="0">
      <pane ySplit="4" topLeftCell="A26" activePane="bottomLeft" state="frozen"/>
      <selection activeCell="B2" sqref="B2"/>
      <selection pane="bottomLeft" activeCell="E61" sqref="E61"/>
    </sheetView>
  </sheetViews>
  <sheetFormatPr defaultColWidth="9.140625" defaultRowHeight="12.75"/>
  <cols>
    <col min="1" max="1" width="15.5703125" style="33" customWidth="1"/>
    <col min="2" max="2" width="42.140625" style="8" customWidth="1"/>
    <col min="3" max="3" width="29.140625" style="2" customWidth="1"/>
    <col min="4" max="4" width="8.85546875" style="11" customWidth="1"/>
    <col min="5" max="12" width="12.140625" style="73" customWidth="1"/>
    <col min="13" max="13" width="12.140625" style="36" customWidth="1"/>
    <col min="14" max="14" width="11.42578125" style="25" hidden="1" customWidth="1"/>
    <col min="15" max="16384" width="9.140625" style="2"/>
  </cols>
  <sheetData>
    <row r="1" spans="1:14" ht="18">
      <c r="A1" s="21" t="s">
        <v>152</v>
      </c>
      <c r="B1" s="31"/>
      <c r="D1" s="67"/>
      <c r="N1" s="32"/>
    </row>
    <row r="2" spans="1:14" ht="18">
      <c r="A2" s="21">
        <f>IF('BORDEREAU DE COMMANDE'!C17="","",'BORDEREAU DE COMMANDE'!C17)</f>
        <v>9</v>
      </c>
      <c r="B2" s="31"/>
      <c r="D2" s="67"/>
      <c r="N2" s="32"/>
    </row>
    <row r="3" spans="1:14" ht="16.5" thickBot="1">
      <c r="A3" s="239">
        <f ca="1">'BORDEREAU DE COMMANDE'!C4</f>
        <v>45175</v>
      </c>
      <c r="B3" s="42"/>
      <c r="D3" s="67"/>
      <c r="E3" s="409" t="s">
        <v>153</v>
      </c>
      <c r="F3" s="410"/>
      <c r="G3" s="410"/>
      <c r="H3" s="411" t="s">
        <v>154</v>
      </c>
      <c r="I3" s="410"/>
      <c r="J3" s="410"/>
      <c r="K3" s="412" t="s">
        <v>155</v>
      </c>
      <c r="L3" s="410"/>
      <c r="M3" s="410"/>
      <c r="N3" s="44"/>
    </row>
    <row r="4" spans="1:14" s="154" customFormat="1" ht="45.6" customHeight="1" thickTop="1" thickBot="1">
      <c r="A4" s="223" t="s">
        <v>156</v>
      </c>
      <c r="B4" s="224" t="s">
        <v>157</v>
      </c>
      <c r="C4" s="224" t="s">
        <v>158</v>
      </c>
      <c r="D4" s="225" t="s">
        <v>159</v>
      </c>
      <c r="E4" s="218" t="s">
        <v>160</v>
      </c>
      <c r="F4" s="219" t="s">
        <v>161</v>
      </c>
      <c r="G4" s="219" t="s">
        <v>162</v>
      </c>
      <c r="H4" s="220" t="s">
        <v>160</v>
      </c>
      <c r="I4" s="221" t="s">
        <v>161</v>
      </c>
      <c r="J4" s="221" t="s">
        <v>162</v>
      </c>
      <c r="K4" s="222" t="s">
        <v>160</v>
      </c>
      <c r="L4" s="222" t="s">
        <v>161</v>
      </c>
      <c r="M4" s="222" t="s">
        <v>162</v>
      </c>
      <c r="N4" s="157" t="s">
        <v>178</v>
      </c>
    </row>
    <row r="5" spans="1:14" s="153" customFormat="1" ht="20.100000000000001" customHeight="1" thickTop="1">
      <c r="A5" s="82"/>
      <c r="B5" s="83"/>
      <c r="C5" s="83"/>
      <c r="D5" s="95"/>
      <c r="E5" s="95"/>
      <c r="F5" s="95"/>
      <c r="G5" s="95"/>
      <c r="H5" s="95"/>
      <c r="I5" s="95"/>
      <c r="J5" s="95"/>
      <c r="K5" s="95"/>
      <c r="L5" s="95"/>
      <c r="M5" s="95"/>
      <c r="N5" s="95"/>
    </row>
    <row r="6" spans="1:14" s="153" customFormat="1" ht="20.100000000000001" customHeight="1">
      <c r="A6" s="84"/>
      <c r="B6" s="85"/>
      <c r="C6" s="83"/>
      <c r="D6" s="96"/>
      <c r="E6" s="96"/>
      <c r="F6" s="96"/>
      <c r="G6" s="96"/>
      <c r="H6" s="96"/>
      <c r="I6" s="96"/>
      <c r="J6" s="96"/>
      <c r="K6" s="96"/>
      <c r="L6" s="96"/>
      <c r="M6" s="96"/>
      <c r="N6" s="96"/>
    </row>
    <row r="7" spans="1:14" s="153" customFormat="1" ht="20.100000000000001" customHeight="1">
      <c r="A7" s="84"/>
      <c r="B7" s="85"/>
      <c r="C7" s="85"/>
      <c r="D7" s="96"/>
      <c r="E7" s="96"/>
      <c r="F7" s="96"/>
      <c r="G7" s="96"/>
      <c r="H7" s="96"/>
      <c r="I7" s="96"/>
      <c r="J7" s="96"/>
      <c r="K7" s="96"/>
      <c r="L7" s="96"/>
      <c r="M7" s="96"/>
      <c r="N7" s="96"/>
    </row>
    <row r="8" spans="1:14" s="153" customFormat="1" ht="20.100000000000001" customHeight="1">
      <c r="A8" s="84"/>
      <c r="B8" s="85"/>
      <c r="C8" s="85"/>
      <c r="D8" s="96"/>
      <c r="E8" s="96"/>
      <c r="F8" s="96"/>
      <c r="G8" s="96"/>
      <c r="H8" s="96"/>
      <c r="I8" s="96"/>
      <c r="J8" s="96"/>
      <c r="K8" s="96"/>
      <c r="L8" s="96"/>
      <c r="M8" s="96"/>
      <c r="N8" s="96"/>
    </row>
    <row r="9" spans="1:14" s="153" customFormat="1" ht="20.100000000000001" customHeight="1">
      <c r="A9" s="84"/>
      <c r="B9" s="85"/>
      <c r="C9" s="85"/>
      <c r="D9" s="96"/>
      <c r="E9" s="96"/>
      <c r="F9" s="96"/>
      <c r="G9" s="96"/>
      <c r="H9" s="96"/>
      <c r="I9" s="96"/>
      <c r="J9" s="96"/>
      <c r="K9" s="96"/>
      <c r="L9" s="96"/>
      <c r="M9" s="96"/>
      <c r="N9" s="96"/>
    </row>
    <row r="10" spans="1:14" s="153" customFormat="1" ht="20.100000000000001" customHeight="1">
      <c r="A10" s="84"/>
      <c r="B10" s="85"/>
      <c r="C10" s="85"/>
      <c r="D10" s="96"/>
      <c r="E10" s="96"/>
      <c r="F10" s="96"/>
      <c r="G10" s="96"/>
      <c r="H10" s="96"/>
      <c r="I10" s="96"/>
      <c r="J10" s="96"/>
      <c r="K10" s="96"/>
      <c r="L10" s="96"/>
      <c r="M10" s="96"/>
      <c r="N10" s="96"/>
    </row>
    <row r="11" spans="1:14" s="153" customFormat="1" ht="20.100000000000001" customHeight="1">
      <c r="A11" s="84"/>
      <c r="B11" s="85"/>
      <c r="C11" s="85"/>
      <c r="D11" s="96"/>
      <c r="E11" s="96"/>
      <c r="F11" s="96"/>
      <c r="G11" s="96"/>
      <c r="H11" s="96"/>
      <c r="I11" s="96"/>
      <c r="J11" s="96"/>
      <c r="K11" s="96"/>
      <c r="L11" s="96"/>
      <c r="M11" s="96"/>
      <c r="N11" s="96"/>
    </row>
    <row r="12" spans="1:14" s="153" customFormat="1" ht="20.100000000000001" customHeight="1">
      <c r="A12" s="84"/>
      <c r="B12" s="85"/>
      <c r="C12" s="85"/>
      <c r="D12" s="96"/>
      <c r="E12" s="96"/>
      <c r="F12" s="96"/>
      <c r="G12" s="96"/>
      <c r="H12" s="96"/>
      <c r="I12" s="96"/>
      <c r="J12" s="96"/>
      <c r="K12" s="96"/>
      <c r="L12" s="96"/>
      <c r="M12" s="96"/>
      <c r="N12" s="96"/>
    </row>
    <row r="13" spans="1:14" s="153" customFormat="1" ht="20.100000000000001" customHeight="1">
      <c r="A13" s="84"/>
      <c r="B13" s="85"/>
      <c r="C13" s="85"/>
      <c r="D13" s="96"/>
      <c r="E13" s="96"/>
      <c r="F13" s="96"/>
      <c r="G13" s="96"/>
      <c r="H13" s="96"/>
      <c r="I13" s="96"/>
      <c r="J13" s="96"/>
      <c r="K13" s="96"/>
      <c r="L13" s="96"/>
      <c r="M13" s="96"/>
      <c r="N13" s="96"/>
    </row>
    <row r="14" spans="1:14" s="153" customFormat="1" ht="20.100000000000001" customHeight="1">
      <c r="A14" s="84"/>
      <c r="B14" s="85"/>
      <c r="C14" s="85"/>
      <c r="D14" s="96"/>
      <c r="E14" s="96"/>
      <c r="F14" s="96"/>
      <c r="G14" s="96"/>
      <c r="H14" s="96"/>
      <c r="I14" s="96"/>
      <c r="J14" s="96"/>
      <c r="K14" s="96"/>
      <c r="L14" s="96"/>
      <c r="M14" s="96"/>
      <c r="N14" s="96"/>
    </row>
    <row r="15" spans="1:14" s="153" customFormat="1" ht="20.100000000000001" customHeight="1">
      <c r="A15" s="84"/>
      <c r="B15" s="85"/>
      <c r="C15" s="85"/>
      <c r="D15" s="96"/>
      <c r="E15" s="96"/>
      <c r="F15" s="96"/>
      <c r="G15" s="96"/>
      <c r="H15" s="96"/>
      <c r="I15" s="96"/>
      <c r="J15" s="96"/>
      <c r="K15" s="96"/>
      <c r="L15" s="96"/>
      <c r="M15" s="96"/>
      <c r="N15" s="96"/>
    </row>
    <row r="16" spans="1:14" s="153" customFormat="1" ht="20.100000000000001" customHeight="1">
      <c r="A16" s="84"/>
      <c r="B16" s="85"/>
      <c r="C16" s="85"/>
      <c r="D16" s="96"/>
      <c r="E16" s="96"/>
      <c r="F16" s="96"/>
      <c r="G16" s="96"/>
      <c r="H16" s="96"/>
      <c r="I16" s="96"/>
      <c r="J16" s="96"/>
      <c r="K16" s="96"/>
      <c r="L16" s="96"/>
      <c r="M16" s="96"/>
      <c r="N16" s="96"/>
    </row>
    <row r="17" spans="1:14" s="153" customFormat="1" ht="20.100000000000001" customHeight="1">
      <c r="A17" s="84"/>
      <c r="B17" s="85"/>
      <c r="C17" s="85"/>
      <c r="D17" s="96"/>
      <c r="E17" s="96"/>
      <c r="F17" s="96"/>
      <c r="G17" s="96"/>
      <c r="H17" s="96"/>
      <c r="I17" s="96"/>
      <c r="J17" s="96"/>
      <c r="K17" s="96"/>
      <c r="L17" s="96"/>
      <c r="M17" s="96"/>
      <c r="N17" s="96"/>
    </row>
    <row r="18" spans="1:14" s="153" customFormat="1" ht="20.100000000000001" customHeight="1">
      <c r="A18" s="84"/>
      <c r="B18" s="85"/>
      <c r="C18" s="85"/>
      <c r="D18" s="96"/>
      <c r="E18" s="96"/>
      <c r="F18" s="96"/>
      <c r="G18" s="96"/>
      <c r="H18" s="96"/>
      <c r="I18" s="96"/>
      <c r="J18" s="96"/>
      <c r="K18" s="96"/>
      <c r="L18" s="96"/>
      <c r="M18" s="96"/>
      <c r="N18" s="96"/>
    </row>
    <row r="19" spans="1:14" s="153" customFormat="1" ht="20.100000000000001" customHeight="1">
      <c r="A19" s="84"/>
      <c r="B19" s="85"/>
      <c r="C19" s="85"/>
      <c r="D19" s="96"/>
      <c r="E19" s="96"/>
      <c r="F19" s="96"/>
      <c r="G19" s="96"/>
      <c r="H19" s="96"/>
      <c r="I19" s="96"/>
      <c r="J19" s="96"/>
      <c r="K19" s="96"/>
      <c r="L19" s="96"/>
      <c r="M19" s="96"/>
      <c r="N19" s="96"/>
    </row>
    <row r="20" spans="1:14" s="153" customFormat="1" ht="20.100000000000001" customHeight="1">
      <c r="A20" s="84"/>
      <c r="B20" s="85"/>
      <c r="C20" s="85"/>
      <c r="D20" s="96"/>
      <c r="E20" s="96"/>
      <c r="F20" s="96"/>
      <c r="G20" s="96"/>
      <c r="H20" s="96"/>
      <c r="I20" s="96"/>
      <c r="J20" s="96"/>
      <c r="K20" s="96"/>
      <c r="L20" s="96"/>
      <c r="M20" s="96"/>
      <c r="N20" s="96"/>
    </row>
    <row r="21" spans="1:14" s="153" customFormat="1" ht="20.100000000000001" customHeight="1">
      <c r="A21" s="84"/>
      <c r="B21" s="85"/>
      <c r="C21" s="85"/>
      <c r="D21" s="96"/>
      <c r="E21" s="96"/>
      <c r="F21" s="96"/>
      <c r="G21" s="96"/>
      <c r="H21" s="96"/>
      <c r="I21" s="96"/>
      <c r="J21" s="96"/>
      <c r="K21" s="96"/>
      <c r="L21" s="96"/>
      <c r="M21" s="96"/>
      <c r="N21" s="96"/>
    </row>
    <row r="22" spans="1:14" s="153" customFormat="1" ht="20.100000000000001" customHeight="1">
      <c r="A22" s="84"/>
      <c r="B22" s="85"/>
      <c r="C22" s="85"/>
      <c r="D22" s="96"/>
      <c r="E22" s="96"/>
      <c r="F22" s="96"/>
      <c r="G22" s="96"/>
      <c r="H22" s="96"/>
      <c r="I22" s="96"/>
      <c r="J22" s="96"/>
      <c r="K22" s="96"/>
      <c r="L22" s="96"/>
      <c r="M22" s="96"/>
      <c r="N22" s="96"/>
    </row>
    <row r="23" spans="1:14" s="153" customFormat="1" ht="20.100000000000001" customHeight="1">
      <c r="A23" s="84"/>
      <c r="B23" s="85"/>
      <c r="C23" s="85"/>
      <c r="D23" s="96"/>
      <c r="E23" s="96"/>
      <c r="F23" s="96"/>
      <c r="G23" s="96"/>
      <c r="H23" s="96"/>
      <c r="I23" s="96"/>
      <c r="J23" s="96"/>
      <c r="K23" s="96"/>
      <c r="L23" s="96"/>
      <c r="M23" s="96"/>
      <c r="N23" s="96"/>
    </row>
    <row r="24" spans="1:14" s="153" customFormat="1" ht="20.100000000000001" customHeight="1">
      <c r="A24" s="84"/>
      <c r="B24" s="85"/>
      <c r="C24" s="85"/>
      <c r="D24" s="96"/>
      <c r="E24" s="96"/>
      <c r="F24" s="96"/>
      <c r="G24" s="96"/>
      <c r="H24" s="96"/>
      <c r="I24" s="96"/>
      <c r="J24" s="96"/>
      <c r="K24" s="96"/>
      <c r="L24" s="96"/>
      <c r="M24" s="96"/>
      <c r="N24" s="96"/>
    </row>
    <row r="25" spans="1:14" s="153" customFormat="1" ht="20.100000000000001" customHeight="1">
      <c r="A25" s="84"/>
      <c r="B25" s="85"/>
      <c r="C25" s="85"/>
      <c r="D25" s="96"/>
      <c r="E25" s="96"/>
      <c r="F25" s="96"/>
      <c r="G25" s="96"/>
      <c r="H25" s="96"/>
      <c r="I25" s="96"/>
      <c r="J25" s="96"/>
      <c r="K25" s="96"/>
      <c r="L25" s="96"/>
      <c r="M25" s="96"/>
      <c r="N25" s="96"/>
    </row>
    <row r="26" spans="1:14" s="153" customFormat="1" ht="20.100000000000001" customHeight="1">
      <c r="A26" s="84"/>
      <c r="B26" s="85"/>
      <c r="C26" s="85"/>
      <c r="D26" s="96"/>
      <c r="E26" s="96"/>
      <c r="F26" s="96"/>
      <c r="G26" s="96"/>
      <c r="H26" s="96"/>
      <c r="I26" s="96"/>
      <c r="J26" s="96"/>
      <c r="K26" s="96"/>
      <c r="L26" s="96"/>
      <c r="M26" s="96"/>
      <c r="N26" s="96"/>
    </row>
    <row r="27" spans="1:14" s="153" customFormat="1" ht="20.100000000000001" customHeight="1">
      <c r="A27" s="84"/>
      <c r="B27" s="85"/>
      <c r="C27" s="85"/>
      <c r="D27" s="96"/>
      <c r="E27" s="96"/>
      <c r="F27" s="96"/>
      <c r="G27" s="96"/>
      <c r="H27" s="96"/>
      <c r="I27" s="96"/>
      <c r="J27" s="96"/>
      <c r="K27" s="96"/>
      <c r="L27" s="96"/>
      <c r="M27" s="96"/>
      <c r="N27" s="96"/>
    </row>
    <row r="28" spans="1:14" s="153" customFormat="1" ht="20.100000000000001" customHeight="1">
      <c r="A28" s="84"/>
      <c r="B28" s="85"/>
      <c r="C28" s="85"/>
      <c r="D28" s="96"/>
      <c r="E28" s="96"/>
      <c r="F28" s="96"/>
      <c r="G28" s="96"/>
      <c r="H28" s="96"/>
      <c r="I28" s="96"/>
      <c r="J28" s="96"/>
      <c r="K28" s="96"/>
      <c r="L28" s="96"/>
      <c r="M28" s="96"/>
      <c r="N28" s="96"/>
    </row>
    <row r="29" spans="1:14" s="153" customFormat="1" ht="20.100000000000001" customHeight="1">
      <c r="A29" s="84"/>
      <c r="B29" s="85"/>
      <c r="C29" s="85"/>
      <c r="D29" s="96"/>
      <c r="E29" s="96"/>
      <c r="F29" s="96"/>
      <c r="G29" s="96"/>
      <c r="H29" s="96"/>
      <c r="I29" s="96"/>
      <c r="J29" s="96"/>
      <c r="K29" s="96"/>
      <c r="L29" s="96"/>
      <c r="M29" s="96"/>
      <c r="N29" s="96"/>
    </row>
    <row r="30" spans="1:14" s="153" customFormat="1" ht="20.100000000000001" customHeight="1">
      <c r="A30" s="84"/>
      <c r="B30" s="85"/>
      <c r="C30" s="85"/>
      <c r="D30" s="96"/>
      <c r="E30" s="96"/>
      <c r="F30" s="96"/>
      <c r="G30" s="96"/>
      <c r="H30" s="96"/>
      <c r="I30" s="96"/>
      <c r="J30" s="96"/>
      <c r="K30" s="96"/>
      <c r="L30" s="96"/>
      <c r="M30" s="96"/>
      <c r="N30" s="96"/>
    </row>
    <row r="31" spans="1:14" s="153" customFormat="1" ht="20.100000000000001" customHeight="1">
      <c r="A31" s="84"/>
      <c r="B31" s="85"/>
      <c r="C31" s="85"/>
      <c r="D31" s="96"/>
      <c r="E31" s="96"/>
      <c r="F31" s="96"/>
      <c r="G31" s="96"/>
      <c r="H31" s="96"/>
      <c r="I31" s="96"/>
      <c r="J31" s="96"/>
      <c r="K31" s="96"/>
      <c r="L31" s="96"/>
      <c r="M31" s="96"/>
      <c r="N31" s="96"/>
    </row>
    <row r="32" spans="1:14" s="153" customFormat="1" ht="20.100000000000001" customHeight="1">
      <c r="A32" s="84"/>
      <c r="B32" s="85"/>
      <c r="C32" s="85"/>
      <c r="D32" s="96"/>
      <c r="E32" s="96"/>
      <c r="F32" s="96"/>
      <c r="G32" s="96"/>
      <c r="H32" s="96"/>
      <c r="I32" s="96"/>
      <c r="J32" s="96"/>
      <c r="K32" s="96"/>
      <c r="L32" s="96"/>
      <c r="M32" s="96"/>
      <c r="N32" s="96"/>
    </row>
    <row r="33" spans="1:14" s="153" customFormat="1" ht="20.100000000000001" customHeight="1">
      <c r="A33" s="84"/>
      <c r="B33" s="85"/>
      <c r="C33" s="85"/>
      <c r="D33" s="96"/>
      <c r="E33" s="96"/>
      <c r="F33" s="96"/>
      <c r="G33" s="96"/>
      <c r="H33" s="96"/>
      <c r="I33" s="96"/>
      <c r="J33" s="96"/>
      <c r="K33" s="96"/>
      <c r="L33" s="96"/>
      <c r="M33" s="96"/>
      <c r="N33" s="96"/>
    </row>
    <row r="34" spans="1:14" s="153" customFormat="1" ht="20.100000000000001" hidden="1" customHeight="1">
      <c r="A34" s="84"/>
      <c r="B34" s="85"/>
      <c r="C34" s="85"/>
      <c r="D34" s="96"/>
      <c r="E34" s="96"/>
      <c r="F34" s="96"/>
      <c r="G34" s="96"/>
      <c r="H34" s="96"/>
      <c r="I34" s="96"/>
      <c r="J34" s="96"/>
      <c r="K34" s="96"/>
      <c r="L34" s="96"/>
      <c r="M34" s="96"/>
      <c r="N34" s="96"/>
    </row>
    <row r="35" spans="1:14" s="153" customFormat="1" ht="20.100000000000001" hidden="1" customHeight="1">
      <c r="A35" s="84"/>
      <c r="B35" s="85"/>
      <c r="C35" s="85"/>
      <c r="D35" s="96"/>
      <c r="E35" s="96"/>
      <c r="F35" s="96"/>
      <c r="G35" s="96"/>
      <c r="H35" s="96"/>
      <c r="I35" s="96"/>
      <c r="J35" s="96"/>
      <c r="K35" s="96"/>
      <c r="L35" s="96"/>
      <c r="M35" s="96"/>
      <c r="N35" s="96"/>
    </row>
    <row r="36" spans="1:14" s="153" customFormat="1" ht="20.100000000000001" hidden="1" customHeight="1">
      <c r="A36" s="84"/>
      <c r="B36" s="85"/>
      <c r="C36" s="85"/>
      <c r="D36" s="96"/>
      <c r="E36" s="96"/>
      <c r="F36" s="96"/>
      <c r="G36" s="96"/>
      <c r="H36" s="96"/>
      <c r="I36" s="96"/>
      <c r="J36" s="96"/>
      <c r="K36" s="96"/>
      <c r="L36" s="96"/>
      <c r="M36" s="96"/>
      <c r="N36" s="96"/>
    </row>
    <row r="37" spans="1:14" s="153" customFormat="1" ht="20.100000000000001" hidden="1" customHeight="1">
      <c r="A37" s="84"/>
      <c r="B37" s="85"/>
      <c r="C37" s="85"/>
      <c r="D37" s="96"/>
      <c r="E37" s="96"/>
      <c r="F37" s="96"/>
      <c r="G37" s="96"/>
      <c r="H37" s="96"/>
      <c r="I37" s="96"/>
      <c r="J37" s="96"/>
      <c r="K37" s="96"/>
      <c r="L37" s="96"/>
      <c r="M37" s="96"/>
      <c r="N37" s="96"/>
    </row>
    <row r="38" spans="1:14" s="153" customFormat="1" ht="20.100000000000001" hidden="1" customHeight="1">
      <c r="A38" s="84"/>
      <c r="B38" s="85"/>
      <c r="C38" s="85"/>
      <c r="D38" s="96"/>
      <c r="E38" s="96"/>
      <c r="F38" s="96"/>
      <c r="G38" s="96"/>
      <c r="H38" s="96"/>
      <c r="I38" s="96"/>
      <c r="J38" s="96"/>
      <c r="K38" s="96"/>
      <c r="L38" s="96"/>
      <c r="M38" s="96"/>
      <c r="N38" s="96"/>
    </row>
    <row r="39" spans="1:14" s="153" customFormat="1" ht="20.100000000000001" hidden="1" customHeight="1">
      <c r="A39" s="84"/>
      <c r="B39" s="85"/>
      <c r="C39" s="85"/>
      <c r="D39" s="96"/>
      <c r="E39" s="96"/>
      <c r="F39" s="96"/>
      <c r="G39" s="96"/>
      <c r="H39" s="96"/>
      <c r="I39" s="96"/>
      <c r="J39" s="96"/>
      <c r="K39" s="96"/>
      <c r="L39" s="96"/>
      <c r="M39" s="96"/>
      <c r="N39" s="96"/>
    </row>
    <row r="40" spans="1:14" s="153" customFormat="1" ht="20.100000000000001" hidden="1" customHeight="1">
      <c r="A40" s="84"/>
      <c r="B40" s="85"/>
      <c r="C40" s="85"/>
      <c r="D40" s="96"/>
      <c r="E40" s="96"/>
      <c r="F40" s="96"/>
      <c r="G40" s="96"/>
      <c r="H40" s="96"/>
      <c r="I40" s="96"/>
      <c r="J40" s="96"/>
      <c r="K40" s="96"/>
      <c r="L40" s="96"/>
      <c r="M40" s="96"/>
      <c r="N40" s="96"/>
    </row>
    <row r="41" spans="1:14" s="153" customFormat="1" ht="20.100000000000001" hidden="1" customHeight="1">
      <c r="A41" s="84"/>
      <c r="B41" s="85"/>
      <c r="C41" s="85"/>
      <c r="D41" s="96"/>
      <c r="E41" s="96"/>
      <c r="F41" s="96"/>
      <c r="G41" s="96"/>
      <c r="H41" s="96"/>
      <c r="I41" s="96"/>
      <c r="J41" s="96"/>
      <c r="K41" s="96"/>
      <c r="L41" s="96"/>
      <c r="M41" s="96"/>
      <c r="N41" s="96"/>
    </row>
    <row r="42" spans="1:14" s="153" customFormat="1" ht="20.100000000000001" hidden="1" customHeight="1">
      <c r="A42" s="84"/>
      <c r="B42" s="85"/>
      <c r="C42" s="85"/>
      <c r="D42" s="96"/>
      <c r="E42" s="96"/>
      <c r="F42" s="96"/>
      <c r="G42" s="96"/>
      <c r="H42" s="96"/>
      <c r="I42" s="96"/>
      <c r="J42" s="96"/>
      <c r="K42" s="96"/>
      <c r="L42" s="96"/>
      <c r="M42" s="96"/>
      <c r="N42" s="96"/>
    </row>
    <row r="43" spans="1:14" s="153" customFormat="1" ht="20.100000000000001" hidden="1" customHeight="1">
      <c r="A43" s="84"/>
      <c r="B43" s="85"/>
      <c r="C43" s="85"/>
      <c r="D43" s="96"/>
      <c r="E43" s="96"/>
      <c r="F43" s="96"/>
      <c r="G43" s="96"/>
      <c r="H43" s="96"/>
      <c r="I43" s="96"/>
      <c r="J43" s="96"/>
      <c r="K43" s="96"/>
      <c r="L43" s="96"/>
      <c r="M43" s="96"/>
      <c r="N43" s="96"/>
    </row>
    <row r="44" spans="1:14" s="153" customFormat="1" ht="20.100000000000001" hidden="1" customHeight="1">
      <c r="A44" s="84"/>
      <c r="B44" s="85"/>
      <c r="C44" s="85"/>
      <c r="D44" s="96"/>
      <c r="E44" s="96"/>
      <c r="F44" s="96"/>
      <c r="G44" s="96"/>
      <c r="H44" s="96"/>
      <c r="I44" s="96"/>
      <c r="J44" s="96"/>
      <c r="K44" s="96"/>
      <c r="L44" s="96"/>
      <c r="M44" s="96"/>
      <c r="N44" s="96"/>
    </row>
    <row r="45" spans="1:14" s="153" customFormat="1" ht="20.100000000000001" hidden="1" customHeight="1">
      <c r="A45" s="84"/>
      <c r="B45" s="85"/>
      <c r="C45" s="85"/>
      <c r="D45" s="96"/>
      <c r="E45" s="96"/>
      <c r="F45" s="96"/>
      <c r="G45" s="96"/>
      <c r="H45" s="96"/>
      <c r="I45" s="96"/>
      <c r="J45" s="96"/>
      <c r="K45" s="96"/>
      <c r="L45" s="96"/>
      <c r="M45" s="96"/>
      <c r="N45" s="96"/>
    </row>
    <row r="46" spans="1:14" s="153" customFormat="1" ht="20.100000000000001" hidden="1" customHeight="1">
      <c r="A46" s="84"/>
      <c r="B46" s="85"/>
      <c r="C46" s="85"/>
      <c r="D46" s="96"/>
      <c r="E46" s="96"/>
      <c r="F46" s="96"/>
      <c r="G46" s="96"/>
      <c r="H46" s="96"/>
      <c r="I46" s="96"/>
      <c r="J46" s="96"/>
      <c r="K46" s="96"/>
      <c r="L46" s="96"/>
      <c r="M46" s="96"/>
      <c r="N46" s="96"/>
    </row>
    <row r="47" spans="1:14" s="153" customFormat="1" ht="20.100000000000001" hidden="1" customHeight="1">
      <c r="A47" s="84"/>
      <c r="B47" s="85"/>
      <c r="C47" s="85"/>
      <c r="D47" s="96"/>
      <c r="E47" s="96"/>
      <c r="F47" s="96"/>
      <c r="G47" s="96"/>
      <c r="H47" s="96"/>
      <c r="I47" s="96"/>
      <c r="J47" s="96"/>
      <c r="K47" s="96"/>
      <c r="L47" s="96"/>
      <c r="M47" s="96"/>
      <c r="N47" s="96"/>
    </row>
    <row r="48" spans="1:14" s="153" customFormat="1" ht="20.100000000000001" hidden="1" customHeight="1">
      <c r="A48" s="84"/>
      <c r="B48" s="85"/>
      <c r="C48" s="85"/>
      <c r="D48" s="96"/>
      <c r="E48" s="96"/>
      <c r="F48" s="96"/>
      <c r="G48" s="96"/>
      <c r="H48" s="96"/>
      <c r="I48" s="96"/>
      <c r="J48" s="96"/>
      <c r="K48" s="96"/>
      <c r="L48" s="96"/>
      <c r="M48" s="96"/>
      <c r="N48" s="96"/>
    </row>
    <row r="49" spans="1:14" s="153" customFormat="1" ht="20.100000000000001" hidden="1" customHeight="1">
      <c r="A49" s="84"/>
      <c r="B49" s="85"/>
      <c r="C49" s="85"/>
      <c r="D49" s="96"/>
      <c r="E49" s="96"/>
      <c r="F49" s="96"/>
      <c r="G49" s="96"/>
      <c r="H49" s="96"/>
      <c r="I49" s="96"/>
      <c r="J49" s="96"/>
      <c r="K49" s="96"/>
      <c r="L49" s="96"/>
      <c r="M49" s="96"/>
      <c r="N49" s="96"/>
    </row>
    <row r="50" spans="1:14" s="153" customFormat="1" ht="20.100000000000001" hidden="1" customHeight="1">
      <c r="A50" s="84"/>
      <c r="B50" s="85"/>
      <c r="C50" s="85"/>
      <c r="D50" s="96"/>
      <c r="E50" s="96"/>
      <c r="F50" s="96"/>
      <c r="G50" s="96"/>
      <c r="H50" s="96"/>
      <c r="I50" s="96"/>
      <c r="J50" s="96"/>
      <c r="K50" s="96"/>
      <c r="L50" s="96"/>
      <c r="M50" s="96"/>
      <c r="N50" s="96"/>
    </row>
    <row r="51" spans="1:14" s="153" customFormat="1" ht="20.100000000000001" hidden="1" customHeight="1">
      <c r="A51" s="84"/>
      <c r="B51" s="85"/>
      <c r="C51" s="85"/>
      <c r="D51" s="96"/>
      <c r="E51" s="96"/>
      <c r="F51" s="96"/>
      <c r="G51" s="96"/>
      <c r="H51" s="96"/>
      <c r="I51" s="96"/>
      <c r="J51" s="96"/>
      <c r="K51" s="96"/>
      <c r="L51" s="96"/>
      <c r="M51" s="96"/>
      <c r="N51" s="96"/>
    </row>
    <row r="52" spans="1:14" s="153" customFormat="1" ht="20.100000000000001" hidden="1" customHeight="1">
      <c r="A52" s="84"/>
      <c r="B52" s="85"/>
      <c r="C52" s="85"/>
      <c r="D52" s="96"/>
      <c r="E52" s="96"/>
      <c r="F52" s="96"/>
      <c r="G52" s="96"/>
      <c r="H52" s="96"/>
      <c r="I52" s="96"/>
      <c r="J52" s="96"/>
      <c r="K52" s="96"/>
      <c r="L52" s="96"/>
      <c r="M52" s="96"/>
      <c r="N52" s="96"/>
    </row>
    <row r="53" spans="1:14" s="153" customFormat="1" ht="20.100000000000001" hidden="1" customHeight="1">
      <c r="A53" s="84"/>
      <c r="B53" s="85"/>
      <c r="C53" s="85"/>
      <c r="D53" s="96"/>
      <c r="E53" s="96"/>
      <c r="F53" s="96"/>
      <c r="G53" s="96"/>
      <c r="H53" s="96"/>
      <c r="I53" s="96"/>
      <c r="J53" s="96"/>
      <c r="K53" s="96"/>
      <c r="L53" s="96"/>
      <c r="M53" s="96"/>
      <c r="N53" s="96"/>
    </row>
    <row r="54" spans="1:14" s="153" customFormat="1" ht="20.100000000000001" hidden="1" customHeight="1">
      <c r="A54" s="84"/>
      <c r="B54" s="85"/>
      <c r="C54" s="85"/>
      <c r="D54" s="96"/>
      <c r="E54" s="96"/>
      <c r="F54" s="96"/>
      <c r="G54" s="96"/>
      <c r="H54" s="96"/>
      <c r="I54" s="96"/>
      <c r="J54" s="96"/>
      <c r="K54" s="96"/>
      <c r="L54" s="96"/>
      <c r="M54" s="96"/>
      <c r="N54" s="96"/>
    </row>
    <row r="55" spans="1:14" s="153" customFormat="1" ht="20.100000000000001" hidden="1" customHeight="1">
      <c r="A55" s="84"/>
      <c r="B55" s="85"/>
      <c r="C55" s="85"/>
      <c r="D55" s="96"/>
      <c r="E55" s="96"/>
      <c r="F55" s="96"/>
      <c r="G55" s="96"/>
      <c r="H55" s="96"/>
      <c r="I55" s="96"/>
      <c r="J55" s="96"/>
      <c r="K55" s="96"/>
      <c r="L55" s="96"/>
      <c r="M55" s="96"/>
      <c r="N55" s="96"/>
    </row>
    <row r="56" spans="1:14" s="153" customFormat="1" ht="20.100000000000001" hidden="1" customHeight="1">
      <c r="A56" s="84"/>
      <c r="B56" s="85"/>
      <c r="C56" s="85"/>
      <c r="D56" s="96"/>
      <c r="E56" s="96"/>
      <c r="F56" s="96"/>
      <c r="G56" s="96"/>
      <c r="H56" s="96"/>
      <c r="I56" s="96"/>
      <c r="J56" s="96"/>
      <c r="K56" s="96"/>
      <c r="L56" s="96"/>
      <c r="M56" s="96"/>
      <c r="N56" s="96"/>
    </row>
    <row r="57" spans="1:14" s="153" customFormat="1" ht="20.100000000000001" hidden="1" customHeight="1">
      <c r="A57" s="84"/>
      <c r="B57" s="85"/>
      <c r="C57" s="85"/>
      <c r="D57" s="96"/>
      <c r="E57" s="96"/>
      <c r="F57" s="96"/>
      <c r="G57" s="96"/>
      <c r="H57" s="96"/>
      <c r="I57" s="96"/>
      <c r="J57" s="96"/>
      <c r="K57" s="96"/>
      <c r="L57" s="96"/>
      <c r="M57" s="96"/>
      <c r="N57" s="96"/>
    </row>
    <row r="58" spans="1:14" s="153" customFormat="1" ht="20.100000000000001" customHeight="1" thickBot="1">
      <c r="A58" s="160"/>
      <c r="B58" s="162"/>
      <c r="C58" s="165"/>
      <c r="D58" s="163"/>
      <c r="E58" s="164"/>
      <c r="F58" s="164"/>
      <c r="G58" s="164"/>
      <c r="H58" s="164"/>
      <c r="I58" s="164"/>
      <c r="J58" s="164"/>
      <c r="K58" s="164"/>
      <c r="L58" s="164"/>
      <c r="M58" s="351"/>
      <c r="N58" s="332"/>
    </row>
    <row r="59" spans="1:14">
      <c r="A59" s="34"/>
      <c r="B59" s="226" t="s">
        <v>114</v>
      </c>
      <c r="C59" s="349">
        <f>COUNTA(A5:A57)</f>
        <v>0</v>
      </c>
      <c r="D59" s="67"/>
      <c r="E59" s="67"/>
      <c r="N59" s="44"/>
    </row>
    <row r="60" spans="1:14">
      <c r="A60" s="34"/>
      <c r="B60" s="227" t="s">
        <v>164</v>
      </c>
      <c r="C60" s="340">
        <f>COUNTA(B5:B57)</f>
        <v>0</v>
      </c>
      <c r="D60" s="67"/>
      <c r="E60" s="67"/>
      <c r="N60" s="44"/>
    </row>
    <row r="61" spans="1:14" ht="13.5" thickBot="1">
      <c r="A61" s="34"/>
      <c r="B61" s="228" t="s">
        <v>165</v>
      </c>
      <c r="C61" s="341">
        <f>COUNTIF(D5:D57,E61)</f>
        <v>0</v>
      </c>
      <c r="D61" s="67" t="s">
        <v>166</v>
      </c>
      <c r="E61" s="67" t="s">
        <v>167</v>
      </c>
      <c r="N61" s="44"/>
    </row>
    <row r="62" spans="1:14" hidden="1">
      <c r="A62" s="34"/>
      <c r="B62" s="12"/>
      <c r="C62" s="13"/>
      <c r="D62" s="67"/>
      <c r="E62" s="67"/>
      <c r="N62" s="44"/>
    </row>
    <row r="63" spans="1:14" ht="13.5" hidden="1" thickBot="1">
      <c r="A63" s="34"/>
      <c r="B63" s="68"/>
      <c r="C63" s="342"/>
      <c r="D63" s="67"/>
      <c r="E63" s="67"/>
      <c r="N63" s="44"/>
    </row>
    <row r="64" spans="1:14" ht="13.5" hidden="1" thickBot="1">
      <c r="A64" s="34"/>
      <c r="B64" s="343" t="s">
        <v>168</v>
      </c>
      <c r="C64" s="344"/>
      <c r="D64" s="67"/>
      <c r="E64" s="67"/>
      <c r="N64" s="44"/>
    </row>
    <row r="65" spans="1:5" hidden="1">
      <c r="A65" s="34"/>
      <c r="B65" s="345" t="s">
        <v>169</v>
      </c>
      <c r="C65" s="28">
        <f>COUNTIF('9'!$N$5:$N$56,B65)</f>
        <v>0</v>
      </c>
      <c r="D65" s="67"/>
      <c r="E65" s="67"/>
    </row>
    <row r="66" spans="1:5" hidden="1">
      <c r="A66" s="34"/>
      <c r="B66" s="346" t="s">
        <v>170</v>
      </c>
      <c r="C66" s="29">
        <f>COUNTIF('9'!$N$5:$N$56,B66)</f>
        <v>0</v>
      </c>
      <c r="D66" s="67"/>
      <c r="E66" s="67"/>
    </row>
    <row r="67" spans="1:5" hidden="1">
      <c r="A67" s="34"/>
      <c r="B67" s="346" t="s">
        <v>171</v>
      </c>
      <c r="C67" s="29">
        <f>COUNTIF('9'!$N$5:$N$56,B67)</f>
        <v>0</v>
      </c>
      <c r="D67" s="67"/>
      <c r="E67" s="67"/>
    </row>
    <row r="68" spans="1:5" hidden="1">
      <c r="A68" s="34"/>
      <c r="B68" s="346" t="s">
        <v>172</v>
      </c>
      <c r="C68" s="29">
        <f>COUNTIF('9'!$N$5:$N$56,B68)</f>
        <v>0</v>
      </c>
      <c r="D68" s="67"/>
      <c r="E68" s="67"/>
    </row>
    <row r="69" spans="1:5" hidden="1">
      <c r="A69" s="34"/>
      <c r="B69" s="346" t="s">
        <v>173</v>
      </c>
      <c r="C69" s="29">
        <f>COUNTIF('9'!$N$5:$N$56,B69)</f>
        <v>0</v>
      </c>
      <c r="D69" s="67"/>
      <c r="E69" s="67"/>
    </row>
    <row r="70" spans="1:5" ht="13.5" hidden="1" thickBot="1">
      <c r="A70" s="34"/>
      <c r="B70" s="347" t="s">
        <v>174</v>
      </c>
      <c r="C70" s="30">
        <f>COUNTIF('9'!$N$5:$N$56,B70)</f>
        <v>0</v>
      </c>
      <c r="D70" s="67"/>
      <c r="E70" s="67"/>
    </row>
    <row r="71" spans="1:5">
      <c r="A71" s="34"/>
      <c r="B71" s="42"/>
      <c r="D71" s="67"/>
    </row>
    <row r="72" spans="1:5">
      <c r="A72" s="34"/>
      <c r="B72" s="42"/>
      <c r="D72" s="67"/>
    </row>
    <row r="73" spans="1:5">
      <c r="A73" s="34"/>
      <c r="B73" s="42"/>
      <c r="D73" s="67"/>
    </row>
    <row r="74" spans="1:5">
      <c r="A74" s="34"/>
      <c r="B74" s="42"/>
      <c r="D74" s="67"/>
    </row>
    <row r="75" spans="1:5">
      <c r="A75" s="34"/>
      <c r="B75" s="42"/>
      <c r="D75" s="67"/>
    </row>
    <row r="76" spans="1:5">
      <c r="A76" s="34"/>
      <c r="B76" s="42"/>
      <c r="D76" s="67"/>
    </row>
    <row r="77" spans="1:5">
      <c r="A77" s="34"/>
      <c r="B77" s="42"/>
      <c r="D77" s="67"/>
    </row>
    <row r="78" spans="1:5">
      <c r="A78" s="34"/>
      <c r="B78" s="42"/>
      <c r="D78" s="67"/>
    </row>
    <row r="79" spans="1:5">
      <c r="A79" s="34"/>
      <c r="B79" s="42"/>
      <c r="D79" s="67"/>
    </row>
    <row r="80" spans="1:5">
      <c r="A80" s="34"/>
      <c r="B80" s="42"/>
      <c r="D80" s="67"/>
    </row>
    <row r="81" spans="1:1">
      <c r="A81" s="34"/>
    </row>
    <row r="82" spans="1:1">
      <c r="A82" s="34"/>
    </row>
    <row r="83" spans="1:1">
      <c r="A83" s="34"/>
    </row>
    <row r="84" spans="1:1">
      <c r="A84" s="34"/>
    </row>
    <row r="85" spans="1:1">
      <c r="A85" s="34"/>
    </row>
    <row r="86" spans="1:1">
      <c r="A86" s="34"/>
    </row>
    <row r="87" spans="1:1">
      <c r="A87" s="34"/>
    </row>
    <row r="88" spans="1:1">
      <c r="A88" s="34"/>
    </row>
    <row r="89" spans="1:1">
      <c r="A89" s="34"/>
    </row>
    <row r="90" spans="1:1">
      <c r="A90" s="34"/>
    </row>
    <row r="91" spans="1:1">
      <c r="A91" s="34"/>
    </row>
    <row r="92" spans="1:1">
      <c r="A92" s="34"/>
    </row>
    <row r="93" spans="1:1">
      <c r="A93" s="34"/>
    </row>
    <row r="94" spans="1:1">
      <c r="A94" s="34"/>
    </row>
    <row r="95" spans="1:1">
      <c r="A95" s="34"/>
    </row>
    <row r="96" spans="1:1">
      <c r="A96" s="34"/>
    </row>
    <row r="97" spans="1:15" ht="14.45" customHeight="1">
      <c r="A97" s="2"/>
      <c r="B97" s="2"/>
      <c r="D97" s="73"/>
      <c r="M97" s="73"/>
      <c r="N97" s="44"/>
    </row>
    <row r="98" spans="1:15" ht="14.25" customHeight="1">
      <c r="A98" s="2"/>
      <c r="B98" s="2"/>
      <c r="D98" s="73"/>
      <c r="M98" s="73"/>
      <c r="N98" s="44"/>
    </row>
    <row r="99" spans="1:15" ht="14.25" customHeight="1">
      <c r="A99" s="2"/>
      <c r="B99" s="2"/>
      <c r="D99" s="73"/>
      <c r="M99" s="73"/>
      <c r="N99" s="44"/>
    </row>
    <row r="100" spans="1:15" ht="1.5" customHeight="1">
      <c r="A100" s="2"/>
      <c r="B100" s="2"/>
      <c r="D100" s="73"/>
      <c r="M100" s="73"/>
      <c r="N100" s="44"/>
    </row>
    <row r="101" spans="1:15" ht="14.45" customHeight="1">
      <c r="B101" s="42"/>
      <c r="D101" s="67"/>
      <c r="N101" s="44"/>
    </row>
    <row r="102" spans="1:15" s="1" customFormat="1" ht="14.45" customHeight="1">
      <c r="A102" s="33"/>
      <c r="B102" s="42"/>
      <c r="C102" s="2"/>
      <c r="D102" s="67"/>
      <c r="E102" s="73"/>
      <c r="F102" s="73"/>
      <c r="G102" s="73"/>
      <c r="H102" s="73"/>
      <c r="I102" s="73"/>
      <c r="J102" s="73"/>
      <c r="K102" s="73"/>
      <c r="L102" s="73"/>
      <c r="M102" s="36"/>
      <c r="N102" s="44"/>
      <c r="O102" s="2"/>
    </row>
    <row r="103" spans="1:15" ht="14.45" customHeight="1">
      <c r="B103" s="42"/>
      <c r="D103" s="67"/>
      <c r="N103" s="44"/>
    </row>
    <row r="104" spans="1:15" ht="14.45" customHeight="1">
      <c r="B104" s="42"/>
      <c r="D104" s="67"/>
      <c r="N104" s="44"/>
    </row>
    <row r="105" spans="1:15" ht="17.25" customHeight="1">
      <c r="B105" s="42"/>
      <c r="D105" s="67"/>
      <c r="N105" s="44"/>
    </row>
    <row r="106" spans="1:15" ht="14.45" customHeight="1">
      <c r="B106" s="42"/>
      <c r="D106" s="67"/>
      <c r="N106" s="44"/>
    </row>
    <row r="107" spans="1:15" ht="14.45" customHeight="1">
      <c r="B107" s="42"/>
      <c r="D107" s="67"/>
      <c r="N107" s="44"/>
    </row>
    <row r="108" spans="1:15" ht="14.45" customHeight="1">
      <c r="B108" s="42"/>
      <c r="D108" s="67"/>
      <c r="N108" s="44"/>
    </row>
    <row r="109" spans="1:15" ht="14.45" customHeight="1">
      <c r="B109" s="42"/>
      <c r="D109" s="67"/>
      <c r="N109" s="44"/>
    </row>
    <row r="110" spans="1:15" ht="14.45" customHeight="1">
      <c r="B110" s="42"/>
      <c r="D110" s="67"/>
      <c r="N110" s="44"/>
    </row>
    <row r="111" spans="1:15" ht="14.45" customHeight="1">
      <c r="B111" s="42"/>
      <c r="D111" s="67"/>
      <c r="N111" s="44"/>
    </row>
    <row r="112" spans="1:15" ht="14.45" customHeight="1">
      <c r="B112" s="42"/>
      <c r="D112" s="67"/>
      <c r="N112" s="4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1:15" ht="14.45" customHeight="1">
      <c r="B161" s="42"/>
      <c r="D161" s="67"/>
      <c r="N161" s="44"/>
    </row>
    <row r="162" spans="1:15" ht="14.45" customHeight="1">
      <c r="B162" s="42"/>
      <c r="D162" s="67"/>
      <c r="N162" s="44"/>
    </row>
    <row r="163" spans="1:15" ht="14.45" customHeight="1">
      <c r="B163" s="42"/>
      <c r="D163" s="67"/>
      <c r="N163" s="44"/>
    </row>
    <row r="164" spans="1:15" ht="14.45" customHeight="1">
      <c r="B164" s="42"/>
      <c r="D164" s="67"/>
      <c r="N164" s="44"/>
    </row>
    <row r="165" spans="1:15" ht="14.45" customHeight="1">
      <c r="B165" s="42"/>
      <c r="D165" s="67"/>
      <c r="N165" s="44"/>
    </row>
    <row r="166" spans="1:15" s="1" customFormat="1" ht="14.45" customHeight="1">
      <c r="A166" s="33"/>
      <c r="B166" s="42"/>
      <c r="C166" s="2"/>
      <c r="D166" s="67"/>
      <c r="E166" s="73"/>
      <c r="F166" s="73"/>
      <c r="G166" s="73"/>
      <c r="H166" s="73"/>
      <c r="I166" s="73"/>
      <c r="J166" s="73"/>
      <c r="K166" s="73"/>
      <c r="L166" s="73"/>
      <c r="M166" s="36"/>
      <c r="N166" s="44"/>
      <c r="O166" s="2"/>
    </row>
    <row r="167" spans="1:15" ht="14.45" customHeight="1">
      <c r="B167" s="42"/>
      <c r="D167" s="67"/>
      <c r="N167" s="44"/>
    </row>
    <row r="168" spans="1:15" ht="14.45" customHeight="1">
      <c r="B168" s="42"/>
      <c r="D168" s="67"/>
      <c r="N168" s="44"/>
    </row>
    <row r="169" spans="1:15" ht="14.45" customHeight="1">
      <c r="B169" s="42"/>
      <c r="D169" s="67"/>
      <c r="N169" s="44"/>
    </row>
    <row r="170" spans="1:15" ht="14.45" customHeight="1">
      <c r="B170" s="42"/>
      <c r="D170" s="67"/>
      <c r="N170" s="44"/>
    </row>
    <row r="171" spans="1:15" ht="14.45" customHeight="1">
      <c r="B171" s="42"/>
      <c r="D171" s="67"/>
      <c r="N171" s="44"/>
    </row>
    <row r="172" spans="1:15" ht="14.45" customHeight="1">
      <c r="B172" s="42"/>
      <c r="D172" s="67"/>
      <c r="N172" s="44"/>
    </row>
    <row r="173" spans="1:15" ht="14.45" customHeight="1">
      <c r="B173" s="42"/>
      <c r="D173" s="67"/>
      <c r="N173" s="44"/>
    </row>
    <row r="174" spans="1:15" ht="14.45" customHeight="1">
      <c r="B174" s="42"/>
      <c r="D174" s="67"/>
      <c r="N174" s="44"/>
    </row>
    <row r="175" spans="1:15" ht="14.45" customHeight="1">
      <c r="B175" s="42"/>
      <c r="D175" s="67"/>
      <c r="N175" s="44"/>
    </row>
    <row r="176" spans="1:15" ht="14.45" customHeight="1">
      <c r="B176" s="42"/>
      <c r="D176" s="67"/>
      <c r="N176" s="44"/>
    </row>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spans="1:15" ht="14.45" customHeight="1">
      <c r="B225" s="42"/>
      <c r="D225" s="67"/>
      <c r="N225" s="44"/>
    </row>
    <row r="226" spans="1:15" ht="14.45" customHeight="1">
      <c r="B226" s="42"/>
      <c r="D226" s="67"/>
      <c r="N226" s="44"/>
    </row>
    <row r="227" spans="1:15" ht="14.45" customHeight="1">
      <c r="B227" s="42"/>
      <c r="D227" s="67"/>
      <c r="N227" s="44"/>
    </row>
    <row r="228" spans="1:15" ht="14.45" customHeight="1">
      <c r="B228" s="42"/>
      <c r="D228" s="67"/>
      <c r="N228" s="44"/>
    </row>
    <row r="229" spans="1:15" ht="14.45" customHeight="1">
      <c r="B229" s="42"/>
      <c r="D229" s="67"/>
      <c r="N229" s="44"/>
    </row>
    <row r="230" spans="1:15" s="1" customFormat="1" ht="14.45" customHeight="1">
      <c r="A230" s="33"/>
      <c r="B230" s="42"/>
      <c r="C230" s="2"/>
      <c r="D230" s="67"/>
      <c r="E230" s="73"/>
      <c r="F230" s="73"/>
      <c r="G230" s="73"/>
      <c r="H230" s="73"/>
      <c r="I230" s="73"/>
      <c r="J230" s="73"/>
      <c r="K230" s="73"/>
      <c r="L230" s="73"/>
      <c r="M230" s="36"/>
      <c r="N230" s="44"/>
      <c r="O230" s="2"/>
    </row>
    <row r="231" spans="1:15" ht="14.45" customHeight="1">
      <c r="B231" s="42"/>
      <c r="D231" s="67"/>
      <c r="N231" s="44"/>
    </row>
    <row r="232" spans="1:15" ht="14.45" customHeight="1">
      <c r="B232" s="42"/>
      <c r="D232" s="67"/>
      <c r="N232" s="44"/>
    </row>
    <row r="233" spans="1:15" ht="14.45" customHeight="1">
      <c r="B233" s="42"/>
      <c r="D233" s="67"/>
      <c r="N233" s="44"/>
    </row>
    <row r="234" spans="1:15" ht="14.45" customHeight="1">
      <c r="B234" s="42"/>
      <c r="D234" s="67"/>
      <c r="N234" s="44"/>
    </row>
    <row r="235" spans="1:15" ht="14.45" customHeight="1">
      <c r="B235" s="42"/>
      <c r="D235" s="67"/>
      <c r="N235" s="44"/>
    </row>
    <row r="236" spans="1:15" ht="14.45" customHeight="1">
      <c r="B236" s="42"/>
      <c r="D236" s="67"/>
      <c r="N236" s="44"/>
    </row>
    <row r="237" spans="1:15" ht="14.45" customHeight="1">
      <c r="B237" s="42"/>
      <c r="D237" s="67"/>
      <c r="N237" s="44"/>
    </row>
    <row r="238" spans="1:15" ht="14.45" customHeight="1">
      <c r="B238" s="42"/>
      <c r="D238" s="67"/>
      <c r="N238" s="44"/>
    </row>
    <row r="239" spans="1:15" ht="14.45" customHeight="1">
      <c r="B239" s="42"/>
      <c r="D239" s="67"/>
      <c r="N239" s="44"/>
    </row>
    <row r="240" spans="1:15" ht="14.45" customHeight="1">
      <c r="B240" s="42"/>
      <c r="D240" s="67"/>
      <c r="N240" s="44"/>
    </row>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2.7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3" ht="21.75" customHeight="1"/>
    <row r="874" ht="21.75" customHeight="1"/>
    <row r="875" ht="21.7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sheetData>
  <sheetProtection algorithmName="SHA-512" hashValue="MON6I0i8l9DZrzqbkDOs+GPJvzhNrnu10xjcF4hZ4CMyh1JFvOJVVNtfOQDuNs1BTUsBKdAoX0yhTyx8MywG9w==" saltValue="Y0tH4KUgvBE5bVZO6rY2NQ=="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scale="48" orientation="landscape" horizontalDpi="300" verticalDpi="300" r:id="rId1"/>
  <headerFooter alignWithMargins="0">
    <oddHeader xml:space="preserve">&amp;L&amp;"Arial,Bold"SCA North America
TENA ULTRA&amp;C&amp;"Arial,Bold"&amp;12
&amp;"Arial,Regular"&amp;10
&amp;R&amp;D
</oddHeader>
    <oddFooter>&amp;R&amp;P&amp;L&amp;1#&amp;"Calibri"&amp;10 Essity Internal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pageSetUpPr fitToPage="1"/>
  </sheetPr>
  <dimension ref="A1:O886"/>
  <sheetViews>
    <sheetView zoomScale="90" zoomScaleNormal="90" workbookViewId="0">
      <pane ySplit="4" topLeftCell="A20" activePane="bottomLeft" state="frozen"/>
      <selection activeCell="B2" sqref="B2"/>
      <selection pane="bottomLeft" activeCell="D4" sqref="D4"/>
    </sheetView>
  </sheetViews>
  <sheetFormatPr defaultColWidth="9.140625" defaultRowHeight="12.75"/>
  <cols>
    <col min="1" max="1" width="15.5703125" style="33" customWidth="1"/>
    <col min="2" max="2" width="39.5703125" style="8" bestFit="1" customWidth="1"/>
    <col min="3" max="3" width="24.42578125" style="2" bestFit="1" customWidth="1"/>
    <col min="4" max="4" width="8.85546875" style="11" customWidth="1"/>
    <col min="5" max="12" width="12.42578125" style="73" customWidth="1"/>
    <col min="13" max="13" width="12.42578125" style="36" customWidth="1"/>
    <col min="14" max="14" width="12.42578125" style="25" hidden="1" customWidth="1"/>
    <col min="15" max="16384" width="9.140625" style="2"/>
  </cols>
  <sheetData>
    <row r="1" spans="1:14" ht="18">
      <c r="A1" s="21" t="s">
        <v>152</v>
      </c>
      <c r="B1" s="31"/>
      <c r="D1" s="67"/>
      <c r="N1" s="32"/>
    </row>
    <row r="2" spans="1:14" ht="18">
      <c r="A2" s="21">
        <f>IF('BORDEREAU DE COMMANDE'!C18="","",'BORDEREAU DE COMMANDE'!C18)</f>
        <v>10</v>
      </c>
      <c r="B2" s="31"/>
      <c r="D2" s="67"/>
      <c r="N2" s="32"/>
    </row>
    <row r="3" spans="1:14" ht="16.5" thickBot="1">
      <c r="A3" s="239">
        <f ca="1">'BORDEREAU DE COMMANDE'!C4</f>
        <v>45175</v>
      </c>
      <c r="B3" s="42"/>
      <c r="D3" s="67"/>
      <c r="E3" s="409" t="s">
        <v>153</v>
      </c>
      <c r="F3" s="410"/>
      <c r="G3" s="410"/>
      <c r="H3" s="411" t="s">
        <v>154</v>
      </c>
      <c r="I3" s="410"/>
      <c r="J3" s="410"/>
      <c r="K3" s="412" t="s">
        <v>155</v>
      </c>
      <c r="L3" s="410"/>
      <c r="M3" s="410"/>
      <c r="N3" s="44"/>
    </row>
    <row r="4" spans="1:14" s="154" customFormat="1" ht="38.450000000000003" customHeight="1" thickTop="1" thickBot="1">
      <c r="A4" s="223" t="s">
        <v>156</v>
      </c>
      <c r="B4" s="224" t="s">
        <v>157</v>
      </c>
      <c r="C4" s="224" t="s">
        <v>158</v>
      </c>
      <c r="D4" s="225" t="s">
        <v>159</v>
      </c>
      <c r="E4" s="218" t="s">
        <v>160</v>
      </c>
      <c r="F4" s="219" t="s">
        <v>161</v>
      </c>
      <c r="G4" s="219" t="s">
        <v>162</v>
      </c>
      <c r="H4" s="220" t="s">
        <v>160</v>
      </c>
      <c r="I4" s="221" t="s">
        <v>161</v>
      </c>
      <c r="J4" s="221" t="s">
        <v>162</v>
      </c>
      <c r="K4" s="222" t="s">
        <v>160</v>
      </c>
      <c r="L4" s="222" t="s">
        <v>161</v>
      </c>
      <c r="M4" s="222" t="s">
        <v>162</v>
      </c>
      <c r="N4" s="157" t="s">
        <v>178</v>
      </c>
    </row>
    <row r="5" spans="1:14" s="153" customFormat="1" ht="20.100000000000001" customHeight="1" thickTop="1">
      <c r="A5" s="82"/>
      <c r="B5" s="83"/>
      <c r="C5" s="83"/>
      <c r="D5" s="95"/>
      <c r="E5" s="95"/>
      <c r="F5" s="95"/>
      <c r="G5" s="95"/>
      <c r="H5" s="95"/>
      <c r="I5" s="95"/>
      <c r="J5" s="95"/>
      <c r="K5" s="95"/>
      <c r="L5" s="95"/>
      <c r="M5" s="95"/>
      <c r="N5" s="95"/>
    </row>
    <row r="6" spans="1:14" s="153" customFormat="1" ht="20.100000000000001" customHeight="1">
      <c r="A6" s="84"/>
      <c r="B6" s="85"/>
      <c r="C6" s="83"/>
      <c r="D6" s="96"/>
      <c r="E6" s="96"/>
      <c r="F6" s="96"/>
      <c r="G6" s="96"/>
      <c r="H6" s="96"/>
      <c r="I6" s="96"/>
      <c r="J6" s="96"/>
      <c r="K6" s="96"/>
      <c r="L6" s="96"/>
      <c r="M6" s="96"/>
      <c r="N6" s="96"/>
    </row>
    <row r="7" spans="1:14" s="153" customFormat="1" ht="20.100000000000001" customHeight="1">
      <c r="A7" s="84"/>
      <c r="B7" s="85"/>
      <c r="C7" s="83"/>
      <c r="D7" s="96"/>
      <c r="E7" s="96"/>
      <c r="F7" s="96"/>
      <c r="G7" s="96"/>
      <c r="H7" s="96"/>
      <c r="I7" s="96"/>
      <c r="J7" s="96"/>
      <c r="K7" s="96"/>
      <c r="L7" s="96"/>
      <c r="M7" s="96"/>
      <c r="N7" s="96"/>
    </row>
    <row r="8" spans="1:14" s="153" customFormat="1" ht="20.100000000000001" customHeight="1">
      <c r="A8" s="84"/>
      <c r="B8" s="85"/>
      <c r="C8" s="85"/>
      <c r="D8" s="96"/>
      <c r="E8" s="96"/>
      <c r="F8" s="96"/>
      <c r="G8" s="96"/>
      <c r="H8" s="96"/>
      <c r="I8" s="96"/>
      <c r="J8" s="96"/>
      <c r="K8" s="96"/>
      <c r="L8" s="96"/>
      <c r="M8" s="96"/>
      <c r="N8" s="96"/>
    </row>
    <row r="9" spans="1:14" s="153" customFormat="1" ht="20.100000000000001" customHeight="1">
      <c r="A9" s="84"/>
      <c r="B9" s="85"/>
      <c r="C9" s="85"/>
      <c r="D9" s="96"/>
      <c r="E9" s="96"/>
      <c r="F9" s="96"/>
      <c r="G9" s="96"/>
      <c r="H9" s="96"/>
      <c r="I9" s="96"/>
      <c r="J9" s="96"/>
      <c r="K9" s="96"/>
      <c r="L9" s="96"/>
      <c r="M9" s="96"/>
      <c r="N9" s="96"/>
    </row>
    <row r="10" spans="1:14" s="153" customFormat="1" ht="20.100000000000001" customHeight="1">
      <c r="A10" s="84"/>
      <c r="B10" s="85"/>
      <c r="C10" s="85"/>
      <c r="D10" s="96"/>
      <c r="E10" s="96"/>
      <c r="F10" s="96"/>
      <c r="G10" s="96"/>
      <c r="H10" s="96"/>
      <c r="I10" s="96"/>
      <c r="J10" s="96"/>
      <c r="K10" s="96"/>
      <c r="L10" s="96"/>
      <c r="M10" s="96"/>
      <c r="N10" s="96"/>
    </row>
    <row r="11" spans="1:14" s="153" customFormat="1" ht="20.100000000000001" customHeight="1">
      <c r="A11" s="84"/>
      <c r="B11" s="85"/>
      <c r="C11" s="85"/>
      <c r="D11" s="96"/>
      <c r="E11" s="96"/>
      <c r="F11" s="96"/>
      <c r="G11" s="96"/>
      <c r="H11" s="96"/>
      <c r="I11" s="96"/>
      <c r="J11" s="96"/>
      <c r="K11" s="96"/>
      <c r="L11" s="96"/>
      <c r="M11" s="96"/>
      <c r="N11" s="96"/>
    </row>
    <row r="12" spans="1:14" s="153" customFormat="1" ht="20.100000000000001" customHeight="1">
      <c r="A12" s="84"/>
      <c r="B12" s="85"/>
      <c r="C12" s="85"/>
      <c r="D12" s="96"/>
      <c r="E12" s="96"/>
      <c r="F12" s="96"/>
      <c r="G12" s="96"/>
      <c r="H12" s="96"/>
      <c r="I12" s="96"/>
      <c r="J12" s="96"/>
      <c r="K12" s="96"/>
      <c r="L12" s="96"/>
      <c r="M12" s="96"/>
      <c r="N12" s="96"/>
    </row>
    <row r="13" spans="1:14" s="153" customFormat="1" ht="20.100000000000001" customHeight="1">
      <c r="A13" s="84"/>
      <c r="B13" s="85"/>
      <c r="C13" s="85"/>
      <c r="D13" s="96"/>
      <c r="E13" s="96"/>
      <c r="F13" s="96"/>
      <c r="G13" s="96"/>
      <c r="H13" s="96"/>
      <c r="I13" s="96"/>
      <c r="J13" s="96"/>
      <c r="K13" s="96"/>
      <c r="L13" s="96"/>
      <c r="M13" s="96"/>
      <c r="N13" s="96"/>
    </row>
    <row r="14" spans="1:14" s="153" customFormat="1" ht="20.100000000000001" customHeight="1">
      <c r="A14" s="84"/>
      <c r="B14" s="85"/>
      <c r="C14" s="85"/>
      <c r="D14" s="96"/>
      <c r="E14" s="96"/>
      <c r="F14" s="96"/>
      <c r="G14" s="96"/>
      <c r="H14" s="96"/>
      <c r="I14" s="96"/>
      <c r="J14" s="96"/>
      <c r="K14" s="96"/>
      <c r="L14" s="96"/>
      <c r="M14" s="96"/>
      <c r="N14" s="96"/>
    </row>
    <row r="15" spans="1:14" s="153" customFormat="1" ht="20.100000000000001" customHeight="1">
      <c r="A15" s="84"/>
      <c r="B15" s="85"/>
      <c r="C15" s="85"/>
      <c r="D15" s="96"/>
      <c r="E15" s="96"/>
      <c r="F15" s="96"/>
      <c r="G15" s="96"/>
      <c r="H15" s="96"/>
      <c r="I15" s="96"/>
      <c r="J15" s="96"/>
      <c r="K15" s="96"/>
      <c r="L15" s="96"/>
      <c r="M15" s="96"/>
      <c r="N15" s="96"/>
    </row>
    <row r="16" spans="1:14" s="153" customFormat="1" ht="20.100000000000001" customHeight="1">
      <c r="A16" s="84"/>
      <c r="B16" s="85"/>
      <c r="C16" s="85"/>
      <c r="D16" s="96"/>
      <c r="E16" s="96"/>
      <c r="F16" s="96"/>
      <c r="G16" s="96"/>
      <c r="H16" s="96"/>
      <c r="I16" s="96"/>
      <c r="J16" s="96"/>
      <c r="K16" s="96"/>
      <c r="L16" s="96"/>
      <c r="M16" s="96"/>
      <c r="N16" s="96"/>
    </row>
    <row r="17" spans="1:14" s="153" customFormat="1" ht="20.100000000000001" customHeight="1">
      <c r="A17" s="84"/>
      <c r="B17" s="85"/>
      <c r="C17" s="85"/>
      <c r="D17" s="96"/>
      <c r="E17" s="96"/>
      <c r="F17" s="96"/>
      <c r="G17" s="96"/>
      <c r="H17" s="96"/>
      <c r="I17" s="96"/>
      <c r="J17" s="96"/>
      <c r="K17" s="96"/>
      <c r="L17" s="96"/>
      <c r="M17" s="96"/>
      <c r="N17" s="96"/>
    </row>
    <row r="18" spans="1:14" s="153" customFormat="1" ht="20.100000000000001" customHeight="1">
      <c r="A18" s="84"/>
      <c r="B18" s="85"/>
      <c r="C18" s="85"/>
      <c r="D18" s="96"/>
      <c r="E18" s="96"/>
      <c r="F18" s="96"/>
      <c r="G18" s="96"/>
      <c r="H18" s="96"/>
      <c r="I18" s="96"/>
      <c r="J18" s="96"/>
      <c r="K18" s="96"/>
      <c r="L18" s="96"/>
      <c r="M18" s="96"/>
      <c r="N18" s="96"/>
    </row>
    <row r="19" spans="1:14" s="153" customFormat="1" ht="20.100000000000001" customHeight="1">
      <c r="A19" s="84"/>
      <c r="B19" s="85"/>
      <c r="C19" s="85"/>
      <c r="D19" s="96"/>
      <c r="E19" s="96"/>
      <c r="F19" s="96"/>
      <c r="G19" s="96"/>
      <c r="H19" s="96"/>
      <c r="I19" s="96"/>
      <c r="J19" s="96"/>
      <c r="K19" s="96"/>
      <c r="L19" s="96"/>
      <c r="M19" s="96"/>
      <c r="N19" s="96"/>
    </row>
    <row r="20" spans="1:14" s="153" customFormat="1" ht="20.100000000000001" customHeight="1">
      <c r="A20" s="84"/>
      <c r="B20" s="85"/>
      <c r="C20" s="85"/>
      <c r="D20" s="96"/>
      <c r="E20" s="96"/>
      <c r="F20" s="96"/>
      <c r="G20" s="96"/>
      <c r="H20" s="96"/>
      <c r="I20" s="96"/>
      <c r="J20" s="96"/>
      <c r="K20" s="96"/>
      <c r="L20" s="96"/>
      <c r="M20" s="96"/>
      <c r="N20" s="96"/>
    </row>
    <row r="21" spans="1:14" s="153" customFormat="1" ht="20.100000000000001" customHeight="1">
      <c r="A21" s="84"/>
      <c r="B21" s="85"/>
      <c r="C21" s="85"/>
      <c r="D21" s="96"/>
      <c r="E21" s="96"/>
      <c r="F21" s="96"/>
      <c r="G21" s="96"/>
      <c r="H21" s="96"/>
      <c r="I21" s="96"/>
      <c r="J21" s="96"/>
      <c r="K21" s="96"/>
      <c r="L21" s="96"/>
      <c r="M21" s="96"/>
      <c r="N21" s="96"/>
    </row>
    <row r="22" spans="1:14" s="153" customFormat="1" ht="20.100000000000001" customHeight="1">
      <c r="A22" s="84"/>
      <c r="B22" s="85"/>
      <c r="C22" s="85"/>
      <c r="D22" s="96"/>
      <c r="E22" s="96"/>
      <c r="F22" s="96"/>
      <c r="G22" s="96"/>
      <c r="H22" s="96"/>
      <c r="I22" s="96"/>
      <c r="J22" s="96"/>
      <c r="K22" s="96"/>
      <c r="L22" s="96"/>
      <c r="M22" s="96"/>
      <c r="N22" s="96"/>
    </row>
    <row r="23" spans="1:14" s="153" customFormat="1" ht="20.100000000000001" customHeight="1">
      <c r="A23" s="84"/>
      <c r="B23" s="85"/>
      <c r="C23" s="85"/>
      <c r="D23" s="96"/>
      <c r="E23" s="96"/>
      <c r="F23" s="96"/>
      <c r="G23" s="96"/>
      <c r="H23" s="96"/>
      <c r="I23" s="96"/>
      <c r="J23" s="96"/>
      <c r="K23" s="96"/>
      <c r="L23" s="96"/>
      <c r="M23" s="96"/>
      <c r="N23" s="96"/>
    </row>
    <row r="24" spans="1:14" s="153" customFormat="1" ht="20.100000000000001" customHeight="1">
      <c r="A24" s="84"/>
      <c r="B24" s="85"/>
      <c r="C24" s="85"/>
      <c r="D24" s="96"/>
      <c r="E24" s="96"/>
      <c r="F24" s="96"/>
      <c r="G24" s="96"/>
      <c r="H24" s="96"/>
      <c r="I24" s="96"/>
      <c r="J24" s="96"/>
      <c r="K24" s="96"/>
      <c r="L24" s="96"/>
      <c r="M24" s="96"/>
      <c r="N24" s="96"/>
    </row>
    <row r="25" spans="1:14" s="153" customFormat="1" ht="20.100000000000001" customHeight="1">
      <c r="A25" s="84"/>
      <c r="B25" s="85"/>
      <c r="C25" s="85"/>
      <c r="D25" s="96"/>
      <c r="E25" s="96"/>
      <c r="F25" s="96"/>
      <c r="G25" s="96"/>
      <c r="H25" s="96"/>
      <c r="I25" s="96"/>
      <c r="J25" s="96"/>
      <c r="K25" s="96"/>
      <c r="L25" s="96"/>
      <c r="M25" s="96"/>
      <c r="N25" s="96"/>
    </row>
    <row r="26" spans="1:14" s="153" customFormat="1" ht="20.100000000000001" customHeight="1">
      <c r="A26" s="84"/>
      <c r="B26" s="85"/>
      <c r="C26" s="85"/>
      <c r="D26" s="96"/>
      <c r="E26" s="96"/>
      <c r="F26" s="96"/>
      <c r="G26" s="96"/>
      <c r="H26" s="96"/>
      <c r="I26" s="96"/>
      <c r="J26" s="96"/>
      <c r="K26" s="96"/>
      <c r="L26" s="96"/>
      <c r="M26" s="96"/>
      <c r="N26" s="96"/>
    </row>
    <row r="27" spans="1:14" s="153" customFormat="1" ht="20.100000000000001" customHeight="1">
      <c r="A27" s="84"/>
      <c r="B27" s="85"/>
      <c r="C27" s="85"/>
      <c r="D27" s="96"/>
      <c r="E27" s="96"/>
      <c r="F27" s="96"/>
      <c r="G27" s="96"/>
      <c r="H27" s="96"/>
      <c r="I27" s="96"/>
      <c r="J27" s="96"/>
      <c r="K27" s="96"/>
      <c r="L27" s="96"/>
      <c r="M27" s="96"/>
      <c r="N27" s="96"/>
    </row>
    <row r="28" spans="1:14" s="153" customFormat="1" ht="20.100000000000001" customHeight="1">
      <c r="A28" s="84"/>
      <c r="B28" s="85"/>
      <c r="C28" s="85"/>
      <c r="D28" s="96"/>
      <c r="E28" s="96"/>
      <c r="F28" s="96"/>
      <c r="G28" s="96"/>
      <c r="H28" s="96"/>
      <c r="I28" s="96"/>
      <c r="J28" s="96"/>
      <c r="K28" s="96"/>
      <c r="L28" s="96"/>
      <c r="M28" s="96"/>
      <c r="N28" s="96"/>
    </row>
    <row r="29" spans="1:14" s="153" customFormat="1" ht="20.100000000000001" customHeight="1">
      <c r="A29" s="84"/>
      <c r="B29" s="85"/>
      <c r="C29" s="85"/>
      <c r="D29" s="96"/>
      <c r="E29" s="96"/>
      <c r="F29" s="96"/>
      <c r="G29" s="96"/>
      <c r="H29" s="96"/>
      <c r="I29" s="96"/>
      <c r="J29" s="96"/>
      <c r="K29" s="96"/>
      <c r="L29" s="96"/>
      <c r="M29" s="96"/>
      <c r="N29" s="96"/>
    </row>
    <row r="30" spans="1:14" s="153" customFormat="1" ht="20.100000000000001" customHeight="1">
      <c r="A30" s="84"/>
      <c r="B30" s="85"/>
      <c r="C30" s="85"/>
      <c r="D30" s="96"/>
      <c r="E30" s="96"/>
      <c r="F30" s="96"/>
      <c r="G30" s="96"/>
      <c r="H30" s="96"/>
      <c r="I30" s="96"/>
      <c r="J30" s="96"/>
      <c r="K30" s="96"/>
      <c r="L30" s="96"/>
      <c r="M30" s="96"/>
      <c r="N30" s="96"/>
    </row>
    <row r="31" spans="1:14" s="153" customFormat="1" ht="20.100000000000001" customHeight="1">
      <c r="A31" s="84"/>
      <c r="B31" s="85"/>
      <c r="C31" s="85"/>
      <c r="D31" s="96"/>
      <c r="E31" s="96"/>
      <c r="F31" s="96"/>
      <c r="G31" s="96"/>
      <c r="H31" s="96"/>
      <c r="I31" s="96"/>
      <c r="J31" s="96"/>
      <c r="K31" s="96"/>
      <c r="L31" s="96"/>
      <c r="M31" s="96"/>
      <c r="N31" s="96"/>
    </row>
    <row r="32" spans="1:14" s="153" customFormat="1" ht="20.100000000000001" customHeight="1">
      <c r="A32" s="84"/>
      <c r="B32" s="85"/>
      <c r="C32" s="85"/>
      <c r="D32" s="96"/>
      <c r="E32" s="96"/>
      <c r="F32" s="96"/>
      <c r="G32" s="96"/>
      <c r="H32" s="96"/>
      <c r="I32" s="96"/>
      <c r="J32" s="96"/>
      <c r="K32" s="96"/>
      <c r="L32" s="96"/>
      <c r="M32" s="96"/>
      <c r="N32" s="96"/>
    </row>
    <row r="33" spans="1:14" s="153" customFormat="1" ht="20.100000000000001" customHeight="1">
      <c r="A33" s="84"/>
      <c r="B33" s="85"/>
      <c r="C33" s="85"/>
      <c r="D33" s="96"/>
      <c r="E33" s="96"/>
      <c r="F33" s="96"/>
      <c r="G33" s="96"/>
      <c r="H33" s="96"/>
      <c r="I33" s="96"/>
      <c r="J33" s="96"/>
      <c r="K33" s="96"/>
      <c r="L33" s="96"/>
      <c r="M33" s="96"/>
      <c r="N33" s="96"/>
    </row>
    <row r="34" spans="1:14" s="153" customFormat="1" ht="20.100000000000001" hidden="1" customHeight="1">
      <c r="A34" s="84"/>
      <c r="B34" s="85"/>
      <c r="C34" s="85"/>
      <c r="D34" s="96"/>
      <c r="E34" s="96"/>
      <c r="F34" s="96"/>
      <c r="G34" s="96"/>
      <c r="H34" s="96"/>
      <c r="I34" s="96"/>
      <c r="J34" s="96"/>
      <c r="K34" s="96"/>
      <c r="L34" s="96"/>
      <c r="M34" s="96"/>
      <c r="N34" s="96"/>
    </row>
    <row r="35" spans="1:14" s="153" customFormat="1" ht="20.100000000000001" hidden="1" customHeight="1">
      <c r="A35" s="84"/>
      <c r="B35" s="85"/>
      <c r="C35" s="85"/>
      <c r="D35" s="96"/>
      <c r="E35" s="96"/>
      <c r="F35" s="96"/>
      <c r="G35" s="96"/>
      <c r="H35" s="96"/>
      <c r="I35" s="96"/>
      <c r="J35" s="96"/>
      <c r="K35" s="96"/>
      <c r="L35" s="96"/>
      <c r="M35" s="96"/>
      <c r="N35" s="96"/>
    </row>
    <row r="36" spans="1:14" s="153" customFormat="1" ht="20.100000000000001" hidden="1" customHeight="1">
      <c r="A36" s="84"/>
      <c r="B36" s="85"/>
      <c r="C36" s="85"/>
      <c r="D36" s="96"/>
      <c r="E36" s="96"/>
      <c r="F36" s="96"/>
      <c r="G36" s="96"/>
      <c r="H36" s="96"/>
      <c r="I36" s="96"/>
      <c r="J36" s="96"/>
      <c r="K36" s="96"/>
      <c r="L36" s="96"/>
      <c r="M36" s="96"/>
      <c r="N36" s="96"/>
    </row>
    <row r="37" spans="1:14" s="153" customFormat="1" ht="20.100000000000001" hidden="1" customHeight="1">
      <c r="A37" s="84"/>
      <c r="B37" s="85"/>
      <c r="C37" s="85"/>
      <c r="D37" s="96"/>
      <c r="E37" s="96"/>
      <c r="F37" s="96"/>
      <c r="G37" s="96"/>
      <c r="H37" s="96"/>
      <c r="I37" s="96"/>
      <c r="J37" s="96"/>
      <c r="K37" s="96"/>
      <c r="L37" s="96"/>
      <c r="M37" s="96"/>
      <c r="N37" s="96"/>
    </row>
    <row r="38" spans="1:14" s="153" customFormat="1" ht="20.100000000000001" hidden="1" customHeight="1">
      <c r="A38" s="84"/>
      <c r="B38" s="85"/>
      <c r="C38" s="85"/>
      <c r="D38" s="96"/>
      <c r="E38" s="96"/>
      <c r="F38" s="96"/>
      <c r="G38" s="96"/>
      <c r="H38" s="96"/>
      <c r="I38" s="96"/>
      <c r="J38" s="96"/>
      <c r="K38" s="96"/>
      <c r="L38" s="96"/>
      <c r="M38" s="96"/>
      <c r="N38" s="96"/>
    </row>
    <row r="39" spans="1:14" s="153" customFormat="1" ht="20.100000000000001" hidden="1" customHeight="1">
      <c r="A39" s="84"/>
      <c r="B39" s="85"/>
      <c r="C39" s="85"/>
      <c r="D39" s="96"/>
      <c r="E39" s="96"/>
      <c r="F39" s="96"/>
      <c r="G39" s="96"/>
      <c r="H39" s="96"/>
      <c r="I39" s="96"/>
      <c r="J39" s="96"/>
      <c r="K39" s="96"/>
      <c r="L39" s="96"/>
      <c r="M39" s="96"/>
      <c r="N39" s="96"/>
    </row>
    <row r="40" spans="1:14" s="153" customFormat="1" ht="20.100000000000001" hidden="1" customHeight="1">
      <c r="A40" s="84"/>
      <c r="B40" s="85"/>
      <c r="C40" s="85"/>
      <c r="D40" s="96"/>
      <c r="E40" s="96"/>
      <c r="F40" s="96"/>
      <c r="G40" s="96"/>
      <c r="H40" s="96"/>
      <c r="I40" s="96"/>
      <c r="J40" s="96"/>
      <c r="K40" s="96"/>
      <c r="L40" s="96"/>
      <c r="M40" s="96"/>
      <c r="N40" s="96"/>
    </row>
    <row r="41" spans="1:14" s="153" customFormat="1" ht="20.100000000000001" hidden="1" customHeight="1">
      <c r="A41" s="84"/>
      <c r="B41" s="85"/>
      <c r="C41" s="85"/>
      <c r="D41" s="96"/>
      <c r="E41" s="96"/>
      <c r="F41" s="96"/>
      <c r="G41" s="96"/>
      <c r="H41" s="96"/>
      <c r="I41" s="96"/>
      <c r="J41" s="96"/>
      <c r="K41" s="96"/>
      <c r="L41" s="96"/>
      <c r="M41" s="96"/>
      <c r="N41" s="96"/>
    </row>
    <row r="42" spans="1:14" s="153" customFormat="1" ht="20.100000000000001" hidden="1" customHeight="1">
      <c r="A42" s="84"/>
      <c r="B42" s="85"/>
      <c r="C42" s="85"/>
      <c r="D42" s="96"/>
      <c r="E42" s="96"/>
      <c r="F42" s="96"/>
      <c r="G42" s="96"/>
      <c r="H42" s="96"/>
      <c r="I42" s="96"/>
      <c r="J42" s="96"/>
      <c r="K42" s="96"/>
      <c r="L42" s="96"/>
      <c r="M42" s="96"/>
      <c r="N42" s="96"/>
    </row>
    <row r="43" spans="1:14" s="153" customFormat="1" ht="20.100000000000001" hidden="1" customHeight="1">
      <c r="A43" s="84"/>
      <c r="B43" s="85"/>
      <c r="C43" s="85"/>
      <c r="D43" s="96"/>
      <c r="E43" s="96"/>
      <c r="F43" s="96"/>
      <c r="G43" s="96"/>
      <c r="H43" s="96"/>
      <c r="I43" s="96"/>
      <c r="J43" s="96"/>
      <c r="K43" s="96"/>
      <c r="L43" s="96"/>
      <c r="M43" s="96"/>
      <c r="N43" s="96"/>
    </row>
    <row r="44" spans="1:14" s="153" customFormat="1" ht="20.100000000000001" hidden="1" customHeight="1">
      <c r="A44" s="84"/>
      <c r="B44" s="85"/>
      <c r="C44" s="85"/>
      <c r="D44" s="96"/>
      <c r="E44" s="96"/>
      <c r="F44" s="96"/>
      <c r="G44" s="96"/>
      <c r="H44" s="96"/>
      <c r="I44" s="96"/>
      <c r="J44" s="96"/>
      <c r="K44" s="96"/>
      <c r="L44" s="96"/>
      <c r="M44" s="96"/>
      <c r="N44" s="96"/>
    </row>
    <row r="45" spans="1:14" s="153" customFormat="1" ht="20.100000000000001" hidden="1" customHeight="1">
      <c r="A45" s="84"/>
      <c r="B45" s="85"/>
      <c r="C45" s="85"/>
      <c r="D45" s="96"/>
      <c r="E45" s="96"/>
      <c r="F45" s="96"/>
      <c r="G45" s="96"/>
      <c r="H45" s="96"/>
      <c r="I45" s="96"/>
      <c r="J45" s="96"/>
      <c r="K45" s="96"/>
      <c r="L45" s="96"/>
      <c r="M45" s="96"/>
      <c r="N45" s="96"/>
    </row>
    <row r="46" spans="1:14" s="153" customFormat="1" ht="20.100000000000001" hidden="1" customHeight="1">
      <c r="A46" s="84"/>
      <c r="B46" s="85"/>
      <c r="C46" s="85"/>
      <c r="D46" s="96"/>
      <c r="E46" s="96"/>
      <c r="F46" s="96"/>
      <c r="G46" s="96"/>
      <c r="H46" s="96"/>
      <c r="I46" s="96"/>
      <c r="J46" s="96"/>
      <c r="K46" s="96"/>
      <c r="L46" s="96"/>
      <c r="M46" s="96"/>
      <c r="N46" s="96"/>
    </row>
    <row r="47" spans="1:14" s="153" customFormat="1" ht="20.100000000000001" hidden="1" customHeight="1">
      <c r="A47" s="84"/>
      <c r="B47" s="85"/>
      <c r="C47" s="85"/>
      <c r="D47" s="96"/>
      <c r="E47" s="96"/>
      <c r="F47" s="96"/>
      <c r="G47" s="96"/>
      <c r="H47" s="96"/>
      <c r="I47" s="96"/>
      <c r="J47" s="96"/>
      <c r="K47" s="96"/>
      <c r="L47" s="96"/>
      <c r="M47" s="96"/>
      <c r="N47" s="96"/>
    </row>
    <row r="48" spans="1:14" s="153" customFormat="1" ht="20.100000000000001" hidden="1" customHeight="1">
      <c r="A48" s="84"/>
      <c r="B48" s="85"/>
      <c r="C48" s="85"/>
      <c r="D48" s="96"/>
      <c r="E48" s="96"/>
      <c r="F48" s="96"/>
      <c r="G48" s="96"/>
      <c r="H48" s="96"/>
      <c r="I48" s="96"/>
      <c r="J48" s="96"/>
      <c r="K48" s="96"/>
      <c r="L48" s="96"/>
      <c r="M48" s="96"/>
      <c r="N48" s="96"/>
    </row>
    <row r="49" spans="1:14" s="153" customFormat="1" ht="20.100000000000001" hidden="1" customHeight="1">
      <c r="A49" s="84"/>
      <c r="B49" s="85"/>
      <c r="C49" s="85"/>
      <c r="D49" s="96"/>
      <c r="E49" s="96"/>
      <c r="F49" s="96"/>
      <c r="G49" s="96"/>
      <c r="H49" s="96"/>
      <c r="I49" s="96"/>
      <c r="J49" s="96"/>
      <c r="K49" s="96"/>
      <c r="L49" s="96"/>
      <c r="M49" s="96"/>
      <c r="N49" s="96"/>
    </row>
    <row r="50" spans="1:14" s="153" customFormat="1" ht="20.100000000000001" hidden="1" customHeight="1">
      <c r="A50" s="84"/>
      <c r="B50" s="85"/>
      <c r="C50" s="85"/>
      <c r="D50" s="96"/>
      <c r="E50" s="96"/>
      <c r="F50" s="96"/>
      <c r="G50" s="96"/>
      <c r="H50" s="96"/>
      <c r="I50" s="96"/>
      <c r="J50" s="96"/>
      <c r="K50" s="96"/>
      <c r="L50" s="96"/>
      <c r="M50" s="96"/>
      <c r="N50" s="96"/>
    </row>
    <row r="51" spans="1:14" s="153" customFormat="1" ht="20.100000000000001" hidden="1" customHeight="1">
      <c r="A51" s="84"/>
      <c r="B51" s="85"/>
      <c r="C51" s="85"/>
      <c r="D51" s="96"/>
      <c r="E51" s="96"/>
      <c r="F51" s="96"/>
      <c r="G51" s="96"/>
      <c r="H51" s="96"/>
      <c r="I51" s="96"/>
      <c r="J51" s="96"/>
      <c r="K51" s="96"/>
      <c r="L51" s="96"/>
      <c r="M51" s="96"/>
      <c r="N51" s="96"/>
    </row>
    <row r="52" spans="1:14" s="153" customFormat="1" ht="20.100000000000001" hidden="1" customHeight="1">
      <c r="A52" s="84"/>
      <c r="B52" s="85"/>
      <c r="C52" s="85"/>
      <c r="D52" s="96"/>
      <c r="E52" s="96"/>
      <c r="F52" s="96"/>
      <c r="G52" s="96"/>
      <c r="H52" s="96"/>
      <c r="I52" s="96"/>
      <c r="J52" s="96"/>
      <c r="K52" s="96"/>
      <c r="L52" s="96"/>
      <c r="M52" s="96"/>
      <c r="N52" s="96"/>
    </row>
    <row r="53" spans="1:14" s="153" customFormat="1" ht="20.100000000000001" hidden="1" customHeight="1">
      <c r="A53" s="84"/>
      <c r="B53" s="85"/>
      <c r="C53" s="85"/>
      <c r="D53" s="96"/>
      <c r="E53" s="96"/>
      <c r="F53" s="96"/>
      <c r="G53" s="96"/>
      <c r="H53" s="96"/>
      <c r="I53" s="96"/>
      <c r="J53" s="96"/>
      <c r="K53" s="96"/>
      <c r="L53" s="96"/>
      <c r="M53" s="96"/>
      <c r="N53" s="96"/>
    </row>
    <row r="54" spans="1:14" s="153" customFormat="1" ht="20.100000000000001" hidden="1" customHeight="1">
      <c r="A54" s="84"/>
      <c r="B54" s="85"/>
      <c r="C54" s="85"/>
      <c r="D54" s="96"/>
      <c r="E54" s="96"/>
      <c r="F54" s="96"/>
      <c r="G54" s="96"/>
      <c r="H54" s="96"/>
      <c r="I54" s="96"/>
      <c r="J54" s="96"/>
      <c r="K54" s="96"/>
      <c r="L54" s="96"/>
      <c r="M54" s="96"/>
      <c r="N54" s="96"/>
    </row>
    <row r="55" spans="1:14" s="153" customFormat="1" ht="20.100000000000001" hidden="1" customHeight="1">
      <c r="A55" s="84"/>
      <c r="B55" s="85"/>
      <c r="C55" s="85"/>
      <c r="D55" s="96"/>
      <c r="E55" s="96"/>
      <c r="F55" s="96"/>
      <c r="G55" s="96"/>
      <c r="H55" s="96"/>
      <c r="I55" s="96"/>
      <c r="J55" s="96"/>
      <c r="K55" s="96"/>
      <c r="L55" s="96"/>
      <c r="M55" s="96"/>
      <c r="N55" s="96"/>
    </row>
    <row r="56" spans="1:14" s="153" customFormat="1" ht="20.100000000000001" hidden="1" customHeight="1">
      <c r="A56" s="84"/>
      <c r="B56" s="85"/>
      <c r="C56" s="85"/>
      <c r="D56" s="96"/>
      <c r="E56" s="96"/>
      <c r="F56" s="96"/>
      <c r="G56" s="96"/>
      <c r="H56" s="96"/>
      <c r="I56" s="96"/>
      <c r="J56" s="96"/>
      <c r="K56" s="96"/>
      <c r="L56" s="96"/>
      <c r="M56" s="96"/>
      <c r="N56" s="96"/>
    </row>
    <row r="57" spans="1:14" s="153" customFormat="1" ht="20.100000000000001" hidden="1" customHeight="1">
      <c r="A57" s="84"/>
      <c r="B57" s="85"/>
      <c r="C57" s="85"/>
      <c r="D57" s="96"/>
      <c r="E57" s="96"/>
      <c r="F57" s="96"/>
      <c r="G57" s="96"/>
      <c r="H57" s="96"/>
      <c r="I57" s="96"/>
      <c r="J57" s="96"/>
      <c r="K57" s="96"/>
      <c r="L57" s="96"/>
      <c r="M57" s="96"/>
      <c r="N57" s="96"/>
    </row>
    <row r="58" spans="1:14" s="153" customFormat="1" ht="20.100000000000001" customHeight="1" thickBot="1">
      <c r="A58" s="160"/>
      <c r="B58" s="162"/>
      <c r="C58" s="165"/>
      <c r="D58" s="163"/>
      <c r="E58" s="164"/>
      <c r="F58" s="164"/>
      <c r="G58" s="164"/>
      <c r="H58" s="164"/>
      <c r="I58" s="164"/>
      <c r="J58" s="164"/>
      <c r="K58" s="164"/>
      <c r="L58" s="164"/>
      <c r="M58" s="351"/>
      <c r="N58" s="332"/>
    </row>
    <row r="59" spans="1:14">
      <c r="A59" s="34"/>
      <c r="B59" s="226" t="s">
        <v>114</v>
      </c>
      <c r="C59" s="349">
        <f>COUNTA(A5:A57)</f>
        <v>0</v>
      </c>
      <c r="D59" s="67"/>
      <c r="E59" s="67"/>
      <c r="N59" s="44"/>
    </row>
    <row r="60" spans="1:14" ht="14.25" customHeight="1">
      <c r="A60" s="34"/>
      <c r="B60" s="227" t="s">
        <v>164</v>
      </c>
      <c r="C60" s="340">
        <f>COUNTA(B5:B57)</f>
        <v>0</v>
      </c>
      <c r="D60" s="67"/>
      <c r="E60" s="67"/>
      <c r="N60" s="44"/>
    </row>
    <row r="61" spans="1:14" ht="13.5" thickBot="1">
      <c r="A61" s="34"/>
      <c r="B61" s="228" t="s">
        <v>165</v>
      </c>
      <c r="C61" s="341">
        <f>COUNTIF(D5:D57,E61)</f>
        <v>0</v>
      </c>
      <c r="D61" s="67" t="s">
        <v>166</v>
      </c>
      <c r="E61" s="67" t="s">
        <v>167</v>
      </c>
      <c r="N61" s="44"/>
    </row>
    <row r="62" spans="1:14" hidden="1">
      <c r="A62" s="34"/>
      <c r="B62" s="12"/>
      <c r="C62" s="13"/>
      <c r="D62" s="67"/>
      <c r="E62" s="67"/>
      <c r="N62" s="44"/>
    </row>
    <row r="63" spans="1:14" ht="13.5" hidden="1" thickBot="1">
      <c r="A63" s="34"/>
      <c r="B63" s="68"/>
      <c r="C63" s="342"/>
      <c r="D63" s="67"/>
      <c r="E63" s="67"/>
      <c r="N63" s="44"/>
    </row>
    <row r="64" spans="1:14" ht="13.5" hidden="1" thickBot="1">
      <c r="A64" s="34"/>
      <c r="B64" s="343" t="s">
        <v>168</v>
      </c>
      <c r="C64" s="344"/>
      <c r="D64" s="67"/>
      <c r="E64" s="67"/>
      <c r="N64" s="44"/>
    </row>
    <row r="65" spans="1:5" hidden="1">
      <c r="A65" s="34"/>
      <c r="B65" s="345" t="s">
        <v>169</v>
      </c>
      <c r="C65" s="28">
        <f>COUNTIF('10'!$N$5:$N$56,B65)</f>
        <v>0</v>
      </c>
      <c r="D65" s="67"/>
      <c r="E65" s="67"/>
    </row>
    <row r="66" spans="1:5" hidden="1">
      <c r="A66" s="34"/>
      <c r="B66" s="346" t="s">
        <v>170</v>
      </c>
      <c r="C66" s="29">
        <f>COUNTIF('10'!$N$5:$N$56,B66)</f>
        <v>0</v>
      </c>
      <c r="D66" s="67"/>
      <c r="E66" s="67"/>
    </row>
    <row r="67" spans="1:5" hidden="1">
      <c r="A67" s="34"/>
      <c r="B67" s="346" t="s">
        <v>171</v>
      </c>
      <c r="C67" s="29">
        <f>COUNTIF('10'!$N$5:$N$56,B67)</f>
        <v>0</v>
      </c>
      <c r="D67" s="67"/>
      <c r="E67" s="67"/>
    </row>
    <row r="68" spans="1:5" hidden="1">
      <c r="A68" s="34"/>
      <c r="B68" s="346" t="s">
        <v>172</v>
      </c>
      <c r="C68" s="29">
        <f>COUNTIF('10'!$N$5:$N$56,B68)</f>
        <v>0</v>
      </c>
      <c r="D68" s="67"/>
      <c r="E68" s="67"/>
    </row>
    <row r="69" spans="1:5" hidden="1">
      <c r="A69" s="34"/>
      <c r="B69" s="346" t="s">
        <v>173</v>
      </c>
      <c r="C69" s="29">
        <f>COUNTIF('10'!$N$5:$N$56,B69)</f>
        <v>0</v>
      </c>
      <c r="D69" s="67"/>
      <c r="E69" s="67"/>
    </row>
    <row r="70" spans="1:5" ht="13.5" hidden="1" thickBot="1">
      <c r="A70" s="34"/>
      <c r="B70" s="347" t="s">
        <v>174</v>
      </c>
      <c r="C70" s="30">
        <f>COUNTIF('10'!$N$5:$N$56,B70)</f>
        <v>0</v>
      </c>
      <c r="D70" s="67"/>
      <c r="E70" s="67"/>
    </row>
    <row r="71" spans="1:5">
      <c r="A71" s="34"/>
      <c r="B71" s="42"/>
      <c r="D71" s="67"/>
    </row>
    <row r="72" spans="1:5">
      <c r="A72" s="34"/>
      <c r="B72" s="42"/>
      <c r="D72" s="67"/>
    </row>
    <row r="73" spans="1:5">
      <c r="A73" s="34"/>
      <c r="B73" s="42"/>
      <c r="D73" s="67"/>
    </row>
    <row r="74" spans="1:5">
      <c r="A74" s="34"/>
      <c r="B74" s="42"/>
      <c r="D74" s="67"/>
    </row>
    <row r="75" spans="1:5">
      <c r="A75" s="34"/>
      <c r="B75" s="42"/>
      <c r="D75" s="67"/>
    </row>
    <row r="76" spans="1:5">
      <c r="A76" s="34"/>
      <c r="B76" s="42"/>
      <c r="D76" s="67"/>
    </row>
    <row r="77" spans="1:5">
      <c r="A77" s="34"/>
      <c r="B77" s="42"/>
      <c r="D77" s="67"/>
    </row>
    <row r="78" spans="1:5">
      <c r="A78" s="34"/>
      <c r="B78" s="42"/>
      <c r="D78" s="67"/>
    </row>
    <row r="79" spans="1:5">
      <c r="A79" s="34"/>
      <c r="B79" s="42"/>
      <c r="D79" s="67"/>
    </row>
    <row r="80" spans="1:5">
      <c r="A80" s="34"/>
      <c r="B80" s="42"/>
      <c r="D80" s="67"/>
    </row>
    <row r="81" spans="1:1">
      <c r="A81" s="34"/>
    </row>
    <row r="82" spans="1:1">
      <c r="A82" s="34"/>
    </row>
    <row r="83" spans="1:1">
      <c r="A83" s="34"/>
    </row>
    <row r="84" spans="1:1">
      <c r="A84" s="34"/>
    </row>
    <row r="85" spans="1:1">
      <c r="A85" s="34"/>
    </row>
    <row r="86" spans="1:1">
      <c r="A86" s="34"/>
    </row>
    <row r="87" spans="1:1">
      <c r="A87" s="34"/>
    </row>
    <row r="88" spans="1:1">
      <c r="A88" s="34"/>
    </row>
    <row r="89" spans="1:1">
      <c r="A89" s="34"/>
    </row>
    <row r="90" spans="1:1">
      <c r="A90" s="34"/>
    </row>
    <row r="91" spans="1:1">
      <c r="A91" s="34"/>
    </row>
    <row r="92" spans="1:1">
      <c r="A92" s="34"/>
    </row>
    <row r="93" spans="1:1">
      <c r="A93" s="34"/>
    </row>
    <row r="94" spans="1:1">
      <c r="A94" s="34"/>
    </row>
    <row r="95" spans="1:1">
      <c r="A95" s="34"/>
    </row>
    <row r="96" spans="1:1">
      <c r="A96" s="34"/>
    </row>
    <row r="97" spans="1:15" ht="14.45" customHeight="1">
      <c r="A97" s="2"/>
      <c r="B97" s="2"/>
      <c r="D97" s="73"/>
      <c r="M97" s="73"/>
      <c r="N97" s="44"/>
    </row>
    <row r="98" spans="1:15" ht="14.25" customHeight="1">
      <c r="A98" s="2"/>
      <c r="B98" s="2"/>
      <c r="D98" s="73"/>
      <c r="M98" s="73"/>
      <c r="N98" s="44"/>
    </row>
    <row r="99" spans="1:15" ht="14.25" customHeight="1">
      <c r="A99" s="2"/>
      <c r="B99" s="2"/>
      <c r="D99" s="73"/>
      <c r="M99" s="73"/>
      <c r="N99" s="44"/>
    </row>
    <row r="100" spans="1:15" ht="1.5" customHeight="1">
      <c r="A100" s="2"/>
      <c r="B100" s="2"/>
      <c r="D100" s="73"/>
      <c r="M100" s="73"/>
      <c r="N100" s="44"/>
    </row>
    <row r="101" spans="1:15" ht="14.45" customHeight="1">
      <c r="B101" s="42"/>
      <c r="D101" s="67"/>
      <c r="N101" s="44"/>
    </row>
    <row r="102" spans="1:15" s="1" customFormat="1" ht="14.45" customHeight="1">
      <c r="A102" s="33"/>
      <c r="B102" s="42"/>
      <c r="C102" s="2"/>
      <c r="D102" s="67"/>
      <c r="E102" s="73"/>
      <c r="F102" s="73"/>
      <c r="G102" s="73"/>
      <c r="H102" s="73"/>
      <c r="I102" s="73"/>
      <c r="J102" s="73"/>
      <c r="K102" s="73"/>
      <c r="L102" s="73"/>
      <c r="M102" s="36"/>
      <c r="N102" s="44"/>
      <c r="O102" s="2"/>
    </row>
    <row r="103" spans="1:15" ht="14.45" customHeight="1">
      <c r="B103" s="42"/>
      <c r="D103" s="67"/>
      <c r="N103" s="44"/>
    </row>
    <row r="104" spans="1:15" ht="14.45" customHeight="1">
      <c r="B104" s="42"/>
      <c r="D104" s="67"/>
      <c r="N104" s="44"/>
    </row>
    <row r="105" spans="1:15" ht="17.25" customHeight="1">
      <c r="B105" s="42"/>
      <c r="D105" s="67"/>
      <c r="N105" s="44"/>
    </row>
    <row r="106" spans="1:15" ht="14.45" customHeight="1">
      <c r="B106" s="42"/>
      <c r="D106" s="67"/>
      <c r="N106" s="44"/>
    </row>
    <row r="107" spans="1:15" ht="14.45" customHeight="1">
      <c r="B107" s="42"/>
      <c r="D107" s="67"/>
      <c r="N107" s="44"/>
    </row>
    <row r="108" spans="1:15" ht="14.45" customHeight="1">
      <c r="B108" s="42"/>
      <c r="D108" s="67"/>
      <c r="N108" s="44"/>
    </row>
    <row r="109" spans="1:15" ht="14.45" customHeight="1">
      <c r="B109" s="42"/>
      <c r="D109" s="67"/>
      <c r="N109" s="44"/>
    </row>
    <row r="110" spans="1:15" ht="14.45" customHeight="1">
      <c r="B110" s="42"/>
      <c r="D110" s="67"/>
      <c r="N110" s="44"/>
    </row>
    <row r="111" spans="1:15" ht="14.45" customHeight="1">
      <c r="B111" s="42"/>
      <c r="D111" s="67"/>
      <c r="N111" s="44"/>
    </row>
    <row r="112" spans="1:15" ht="14.45" customHeight="1">
      <c r="B112" s="42"/>
      <c r="D112" s="67"/>
      <c r="N112" s="4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1:15" ht="14.45" customHeight="1">
      <c r="B161" s="42"/>
      <c r="D161" s="67"/>
      <c r="N161" s="44"/>
    </row>
    <row r="162" spans="1:15" ht="14.45" customHeight="1">
      <c r="B162" s="42"/>
      <c r="D162" s="67"/>
      <c r="N162" s="44"/>
    </row>
    <row r="163" spans="1:15" ht="14.45" customHeight="1">
      <c r="B163" s="42"/>
      <c r="D163" s="67"/>
      <c r="N163" s="44"/>
    </row>
    <row r="164" spans="1:15" ht="14.45" customHeight="1">
      <c r="B164" s="42"/>
      <c r="D164" s="67"/>
      <c r="N164" s="44"/>
    </row>
    <row r="165" spans="1:15" ht="14.45" customHeight="1">
      <c r="B165" s="42"/>
      <c r="D165" s="67"/>
      <c r="N165" s="44"/>
    </row>
    <row r="166" spans="1:15" s="1" customFormat="1" ht="14.45" customHeight="1">
      <c r="A166" s="33"/>
      <c r="B166" s="42"/>
      <c r="C166" s="2"/>
      <c r="D166" s="67"/>
      <c r="E166" s="73"/>
      <c r="F166" s="73"/>
      <c r="G166" s="73"/>
      <c r="H166" s="73"/>
      <c r="I166" s="73"/>
      <c r="J166" s="73"/>
      <c r="K166" s="73"/>
      <c r="L166" s="73"/>
      <c r="M166" s="36"/>
      <c r="N166" s="44"/>
      <c r="O166" s="2"/>
    </row>
    <row r="167" spans="1:15" ht="14.45" customHeight="1">
      <c r="B167" s="42"/>
      <c r="D167" s="67"/>
      <c r="N167" s="44"/>
    </row>
    <row r="168" spans="1:15" ht="14.45" customHeight="1">
      <c r="B168" s="42"/>
      <c r="D168" s="67"/>
      <c r="N168" s="44"/>
    </row>
    <row r="169" spans="1:15" ht="14.45" customHeight="1">
      <c r="B169" s="42"/>
      <c r="D169" s="67"/>
      <c r="N169" s="44"/>
    </row>
    <row r="170" spans="1:15" ht="14.45" customHeight="1">
      <c r="B170" s="42"/>
      <c r="D170" s="67"/>
      <c r="N170" s="44"/>
    </row>
    <row r="171" spans="1:15" ht="14.45" customHeight="1">
      <c r="B171" s="42"/>
      <c r="D171" s="67"/>
      <c r="N171" s="44"/>
    </row>
    <row r="172" spans="1:15" ht="14.45" customHeight="1">
      <c r="B172" s="42"/>
      <c r="D172" s="67"/>
      <c r="N172" s="44"/>
    </row>
    <row r="173" spans="1:15" ht="14.45" customHeight="1">
      <c r="B173" s="42"/>
      <c r="D173" s="67"/>
      <c r="N173" s="44"/>
    </row>
    <row r="174" spans="1:15" ht="14.45" customHeight="1">
      <c r="B174" s="42"/>
      <c r="D174" s="67"/>
      <c r="N174" s="44"/>
    </row>
    <row r="175" spans="1:15" ht="14.45" customHeight="1">
      <c r="B175" s="42"/>
      <c r="D175" s="67"/>
      <c r="N175" s="44"/>
    </row>
    <row r="176" spans="1:15" ht="14.45" customHeight="1">
      <c r="B176" s="42"/>
      <c r="D176" s="67"/>
      <c r="N176" s="44"/>
    </row>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spans="1:15" ht="14.45" customHeight="1">
      <c r="B225" s="42"/>
      <c r="D225" s="67"/>
      <c r="N225" s="44"/>
    </row>
    <row r="226" spans="1:15" ht="14.45" customHeight="1">
      <c r="B226" s="42"/>
      <c r="D226" s="67"/>
      <c r="N226" s="44"/>
    </row>
    <row r="227" spans="1:15" ht="14.45" customHeight="1">
      <c r="B227" s="42"/>
      <c r="D227" s="67"/>
      <c r="N227" s="44"/>
    </row>
    <row r="228" spans="1:15" ht="14.45" customHeight="1">
      <c r="B228" s="42"/>
      <c r="D228" s="67"/>
      <c r="N228" s="44"/>
    </row>
    <row r="229" spans="1:15" ht="14.45" customHeight="1">
      <c r="B229" s="42"/>
      <c r="D229" s="67"/>
      <c r="N229" s="44"/>
    </row>
    <row r="230" spans="1:15" s="1" customFormat="1" ht="14.45" customHeight="1">
      <c r="A230" s="33"/>
      <c r="B230" s="42"/>
      <c r="C230" s="2"/>
      <c r="D230" s="67"/>
      <c r="E230" s="73"/>
      <c r="F230" s="73"/>
      <c r="G230" s="73"/>
      <c r="H230" s="73"/>
      <c r="I230" s="73"/>
      <c r="J230" s="73"/>
      <c r="K230" s="73"/>
      <c r="L230" s="73"/>
      <c r="M230" s="36"/>
      <c r="N230" s="44"/>
      <c r="O230" s="2"/>
    </row>
    <row r="231" spans="1:15" ht="14.45" customHeight="1">
      <c r="B231" s="42"/>
      <c r="D231" s="67"/>
      <c r="N231" s="44"/>
    </row>
    <row r="232" spans="1:15" ht="14.45" customHeight="1">
      <c r="B232" s="42"/>
      <c r="D232" s="67"/>
      <c r="N232" s="44"/>
    </row>
    <row r="233" spans="1:15" ht="14.45" customHeight="1">
      <c r="B233" s="42"/>
      <c r="D233" s="67"/>
      <c r="N233" s="44"/>
    </row>
    <row r="234" spans="1:15" ht="14.45" customHeight="1">
      <c r="B234" s="42"/>
      <c r="D234" s="67"/>
      <c r="N234" s="44"/>
    </row>
    <row r="235" spans="1:15" ht="14.45" customHeight="1">
      <c r="B235" s="42"/>
      <c r="D235" s="67"/>
      <c r="N235" s="44"/>
    </row>
    <row r="236" spans="1:15" ht="14.45" customHeight="1">
      <c r="B236" s="42"/>
      <c r="D236" s="67"/>
      <c r="N236" s="44"/>
    </row>
    <row r="237" spans="1:15" ht="14.45" customHeight="1">
      <c r="B237" s="42"/>
      <c r="D237" s="67"/>
      <c r="N237" s="44"/>
    </row>
    <row r="238" spans="1:15" ht="14.45" customHeight="1">
      <c r="B238" s="42"/>
      <c r="D238" s="67"/>
      <c r="N238" s="44"/>
    </row>
    <row r="239" spans="1:15" ht="14.45" customHeight="1">
      <c r="B239" s="42"/>
      <c r="D239" s="67"/>
      <c r="N239" s="44"/>
    </row>
    <row r="240" spans="1:15" ht="14.45" customHeight="1">
      <c r="B240" s="42"/>
      <c r="D240" s="67"/>
      <c r="N240" s="44"/>
    </row>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2.7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3" ht="21.75" customHeight="1"/>
    <row r="874" ht="21.75" customHeight="1"/>
    <row r="875" ht="21.7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sheetData>
  <sheetProtection algorithmName="SHA-512" hashValue="BXhXqYH8DqAOzxBuoZMdg8AYCWZnyx3vFLXmJHQtBHBK/w523OujEXPp58vBn496PIXR57ndL7/avs6uftWH5Q==" saltValue="kfDzvVgTFCnzfB6PKAxXwg=="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scale="48" orientation="landscape" horizontalDpi="300" verticalDpi="300" r:id="rId1"/>
  <headerFooter alignWithMargins="0">
    <oddHeader xml:space="preserve">&amp;L&amp;"Arial,Bold"SCA North America
TENA ULTRA&amp;C&amp;"Arial,Bold"&amp;12
&amp;"Arial,Regular"&amp;10
&amp;R&amp;D
</oddHeader>
    <oddFooter>&amp;R&amp;P&amp;L&amp;1#&amp;"Calibri"&amp;10 Essity Internal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O886"/>
  <sheetViews>
    <sheetView zoomScale="90" zoomScaleNormal="90" workbookViewId="0">
      <pane ySplit="4" topLeftCell="A17" activePane="bottomLeft" state="frozen"/>
      <selection activeCell="B2" sqref="B2"/>
      <selection pane="bottomLeft" activeCell="E61" sqref="E61"/>
    </sheetView>
  </sheetViews>
  <sheetFormatPr defaultColWidth="9.140625" defaultRowHeight="12.75"/>
  <cols>
    <col min="1" max="1" width="15.5703125" style="33" customWidth="1"/>
    <col min="2" max="2" width="42.28515625" style="8" bestFit="1" customWidth="1"/>
    <col min="3" max="3" width="23.42578125" style="2" customWidth="1"/>
    <col min="4" max="4" width="8.85546875" style="11" customWidth="1"/>
    <col min="5" max="12" width="12.5703125" style="73" customWidth="1"/>
    <col min="13" max="13" width="12.5703125" style="36" customWidth="1"/>
    <col min="14" max="14" width="11.85546875" style="25" hidden="1" customWidth="1"/>
    <col min="15" max="16384" width="9.140625" style="2"/>
  </cols>
  <sheetData>
    <row r="1" spans="1:14" ht="18">
      <c r="A1" s="21" t="s">
        <v>152</v>
      </c>
      <c r="B1" s="31"/>
      <c r="D1" s="67"/>
      <c r="N1" s="32"/>
    </row>
    <row r="2" spans="1:14" ht="18">
      <c r="A2" s="21">
        <f>IF('BORDEREAU DE COMMANDE'!C19="","",'BORDEREAU DE COMMANDE'!C19)</f>
        <v>11</v>
      </c>
      <c r="B2" s="31"/>
      <c r="D2" s="67"/>
      <c r="N2" s="32"/>
    </row>
    <row r="3" spans="1:14" ht="16.5" thickBot="1">
      <c r="A3" s="239">
        <f ca="1">'BORDEREAU DE COMMANDE'!C4</f>
        <v>45175</v>
      </c>
      <c r="B3" s="42"/>
      <c r="D3" s="67"/>
      <c r="E3" s="409" t="s">
        <v>153</v>
      </c>
      <c r="F3" s="410"/>
      <c r="G3" s="410"/>
      <c r="H3" s="411" t="s">
        <v>154</v>
      </c>
      <c r="I3" s="410"/>
      <c r="J3" s="410"/>
      <c r="K3" s="412" t="s">
        <v>155</v>
      </c>
      <c r="L3" s="410"/>
      <c r="M3" s="410"/>
      <c r="N3" s="44"/>
    </row>
    <row r="4" spans="1:14" s="154" customFormat="1" ht="46.15" customHeight="1" thickTop="1" thickBot="1">
      <c r="A4" s="155" t="s">
        <v>179</v>
      </c>
      <c r="B4" s="156" t="s">
        <v>180</v>
      </c>
      <c r="C4" s="156" t="s">
        <v>181</v>
      </c>
      <c r="D4" s="286" t="s">
        <v>159</v>
      </c>
      <c r="E4" s="218" t="s">
        <v>160</v>
      </c>
      <c r="F4" s="219" t="s">
        <v>161</v>
      </c>
      <c r="G4" s="219" t="s">
        <v>162</v>
      </c>
      <c r="H4" s="220" t="s">
        <v>160</v>
      </c>
      <c r="I4" s="221" t="s">
        <v>161</v>
      </c>
      <c r="J4" s="221" t="s">
        <v>162</v>
      </c>
      <c r="K4" s="222" t="s">
        <v>160</v>
      </c>
      <c r="L4" s="222" t="s">
        <v>161</v>
      </c>
      <c r="M4" s="222" t="s">
        <v>162</v>
      </c>
      <c r="N4" s="157" t="s">
        <v>178</v>
      </c>
    </row>
    <row r="5" spans="1:14" s="153" customFormat="1" ht="20.100000000000001" customHeight="1">
      <c r="A5" s="82"/>
      <c r="B5" s="83"/>
      <c r="C5" s="83"/>
      <c r="D5" s="95"/>
      <c r="E5" s="95"/>
      <c r="F5" s="95"/>
      <c r="G5" s="95"/>
      <c r="H5" s="95"/>
      <c r="I5" s="95"/>
      <c r="J5" s="95"/>
      <c r="K5" s="95"/>
      <c r="L5" s="95"/>
      <c r="M5" s="95"/>
      <c r="N5" s="95"/>
    </row>
    <row r="6" spans="1:14" s="153" customFormat="1" ht="20.100000000000001" customHeight="1">
      <c r="A6" s="84"/>
      <c r="B6" s="85"/>
      <c r="C6" s="83"/>
      <c r="D6" s="96"/>
      <c r="E6" s="96"/>
      <c r="F6" s="96"/>
      <c r="G6" s="96"/>
      <c r="H6" s="96"/>
      <c r="I6" s="96"/>
      <c r="J6" s="96"/>
      <c r="K6" s="96"/>
      <c r="L6" s="96"/>
      <c r="M6" s="96"/>
      <c r="N6" s="96"/>
    </row>
    <row r="7" spans="1:14" s="153" customFormat="1" ht="20.100000000000001" customHeight="1">
      <c r="A7" s="84"/>
      <c r="B7" s="85"/>
      <c r="C7" s="83"/>
      <c r="D7" s="96"/>
      <c r="E7" s="96"/>
      <c r="F7" s="96"/>
      <c r="G7" s="96"/>
      <c r="H7" s="96"/>
      <c r="I7" s="96"/>
      <c r="J7" s="96"/>
      <c r="K7" s="96"/>
      <c r="L7" s="96"/>
      <c r="M7" s="96"/>
      <c r="N7" s="96"/>
    </row>
    <row r="8" spans="1:14" s="153" customFormat="1" ht="20.100000000000001" customHeight="1">
      <c r="A8" s="84"/>
      <c r="B8" s="85"/>
      <c r="C8" s="83"/>
      <c r="D8" s="96"/>
      <c r="E8" s="96"/>
      <c r="F8" s="96"/>
      <c r="G8" s="96"/>
      <c r="H8" s="96"/>
      <c r="I8" s="96"/>
      <c r="J8" s="96"/>
      <c r="K8" s="96"/>
      <c r="L8" s="96"/>
      <c r="M8" s="96"/>
      <c r="N8" s="96"/>
    </row>
    <row r="9" spans="1:14" s="153" customFormat="1" ht="20.100000000000001" customHeight="1">
      <c r="A9" s="84"/>
      <c r="B9" s="85"/>
      <c r="C9" s="83"/>
      <c r="D9" s="96"/>
      <c r="E9" s="96"/>
      <c r="F9" s="96"/>
      <c r="G9" s="96"/>
      <c r="H9" s="96"/>
      <c r="I9" s="96"/>
      <c r="J9" s="96"/>
      <c r="K9" s="96"/>
      <c r="L9" s="96"/>
      <c r="M9" s="96"/>
      <c r="N9" s="96"/>
    </row>
    <row r="10" spans="1:14" s="153" customFormat="1" ht="20.100000000000001" customHeight="1">
      <c r="A10" s="84"/>
      <c r="B10" s="85"/>
      <c r="C10" s="83"/>
      <c r="D10" s="96"/>
      <c r="E10" s="96"/>
      <c r="F10" s="96"/>
      <c r="G10" s="96"/>
      <c r="H10" s="96"/>
      <c r="I10" s="96"/>
      <c r="J10" s="96"/>
      <c r="K10" s="96"/>
      <c r="L10" s="96"/>
      <c r="M10" s="96"/>
      <c r="N10" s="96"/>
    </row>
    <row r="11" spans="1:14" s="153" customFormat="1" ht="20.100000000000001" customHeight="1">
      <c r="A11" s="84"/>
      <c r="B11" s="85"/>
      <c r="C11" s="83"/>
      <c r="D11" s="96"/>
      <c r="E11" s="96"/>
      <c r="F11" s="96"/>
      <c r="G11" s="96"/>
      <c r="H11" s="96"/>
      <c r="I11" s="96"/>
      <c r="J11" s="96"/>
      <c r="K11" s="96"/>
      <c r="L11" s="96"/>
      <c r="M11" s="96"/>
      <c r="N11" s="96"/>
    </row>
    <row r="12" spans="1:14" s="153" customFormat="1" ht="20.100000000000001" customHeight="1">
      <c r="A12" s="84"/>
      <c r="B12" s="85"/>
      <c r="C12" s="83"/>
      <c r="D12" s="96"/>
      <c r="E12" s="96"/>
      <c r="F12" s="96"/>
      <c r="G12" s="96"/>
      <c r="H12" s="96"/>
      <c r="I12" s="96"/>
      <c r="J12" s="96"/>
      <c r="K12" s="96"/>
      <c r="L12" s="96"/>
      <c r="M12" s="96"/>
      <c r="N12" s="96"/>
    </row>
    <row r="13" spans="1:14" s="153" customFormat="1" ht="20.100000000000001" customHeight="1">
      <c r="A13" s="84"/>
      <c r="B13" s="85"/>
      <c r="C13" s="83"/>
      <c r="D13" s="96"/>
      <c r="E13" s="96"/>
      <c r="F13" s="96"/>
      <c r="G13" s="96"/>
      <c r="H13" s="96"/>
      <c r="I13" s="96"/>
      <c r="J13" s="96"/>
      <c r="K13" s="96"/>
      <c r="L13" s="96"/>
      <c r="M13" s="96"/>
      <c r="N13" s="96"/>
    </row>
    <row r="14" spans="1:14" s="153" customFormat="1" ht="20.100000000000001" customHeight="1">
      <c r="A14" s="84"/>
      <c r="B14" s="85"/>
      <c r="C14" s="83"/>
      <c r="D14" s="96"/>
      <c r="E14" s="96"/>
      <c r="F14" s="96"/>
      <c r="G14" s="96"/>
      <c r="H14" s="96"/>
      <c r="I14" s="96"/>
      <c r="J14" s="96"/>
      <c r="K14" s="96"/>
      <c r="L14" s="96"/>
      <c r="M14" s="96"/>
      <c r="N14" s="96"/>
    </row>
    <row r="15" spans="1:14" s="153" customFormat="1" ht="20.100000000000001" customHeight="1">
      <c r="A15" s="84"/>
      <c r="B15" s="85"/>
      <c r="C15" s="83"/>
      <c r="D15" s="96"/>
      <c r="E15" s="96"/>
      <c r="F15" s="96"/>
      <c r="G15" s="96"/>
      <c r="H15" s="96"/>
      <c r="I15" s="96"/>
      <c r="J15" s="96"/>
      <c r="K15" s="96"/>
      <c r="L15" s="96"/>
      <c r="M15" s="96"/>
      <c r="N15" s="96"/>
    </row>
    <row r="16" spans="1:14" s="153" customFormat="1" ht="20.100000000000001" customHeight="1">
      <c r="A16" s="84"/>
      <c r="B16" s="85"/>
      <c r="C16" s="83"/>
      <c r="D16" s="96"/>
      <c r="E16" s="96"/>
      <c r="F16" s="96"/>
      <c r="G16" s="96"/>
      <c r="H16" s="96"/>
      <c r="I16" s="96"/>
      <c r="J16" s="96"/>
      <c r="K16" s="96"/>
      <c r="L16" s="96"/>
      <c r="M16" s="96"/>
      <c r="N16" s="96"/>
    </row>
    <row r="17" spans="1:14" s="153" customFormat="1" ht="20.100000000000001" customHeight="1">
      <c r="A17" s="84"/>
      <c r="B17" s="85"/>
      <c r="C17" s="83"/>
      <c r="D17" s="96"/>
      <c r="E17" s="96"/>
      <c r="F17" s="96"/>
      <c r="G17" s="96"/>
      <c r="H17" s="96"/>
      <c r="I17" s="96"/>
      <c r="J17" s="96"/>
      <c r="K17" s="96"/>
      <c r="L17" s="96"/>
      <c r="M17" s="96"/>
      <c r="N17" s="96"/>
    </row>
    <row r="18" spans="1:14" s="153" customFormat="1" ht="20.100000000000001" customHeight="1">
      <c r="A18" s="84"/>
      <c r="B18" s="85"/>
      <c r="C18" s="83"/>
      <c r="D18" s="96"/>
      <c r="E18" s="96"/>
      <c r="F18" s="96"/>
      <c r="G18" s="96"/>
      <c r="H18" s="96"/>
      <c r="I18" s="96"/>
      <c r="J18" s="96"/>
      <c r="K18" s="96"/>
      <c r="L18" s="96"/>
      <c r="M18" s="96"/>
      <c r="N18" s="96"/>
    </row>
    <row r="19" spans="1:14" s="153" customFormat="1" ht="20.100000000000001" customHeight="1">
      <c r="A19" s="84"/>
      <c r="B19" s="85"/>
      <c r="C19" s="83"/>
      <c r="D19" s="96"/>
      <c r="E19" s="96"/>
      <c r="F19" s="96"/>
      <c r="G19" s="96"/>
      <c r="H19" s="96"/>
      <c r="I19" s="96"/>
      <c r="J19" s="96"/>
      <c r="K19" s="96"/>
      <c r="L19" s="96"/>
      <c r="M19" s="96"/>
      <c r="N19" s="96"/>
    </row>
    <row r="20" spans="1:14" s="153" customFormat="1" ht="20.100000000000001" customHeight="1">
      <c r="A20" s="84"/>
      <c r="B20" s="85"/>
      <c r="C20" s="83"/>
      <c r="D20" s="96"/>
      <c r="E20" s="96"/>
      <c r="F20" s="96"/>
      <c r="G20" s="96"/>
      <c r="H20" s="96"/>
      <c r="I20" s="96"/>
      <c r="J20" s="96"/>
      <c r="K20" s="96"/>
      <c r="L20" s="96"/>
      <c r="M20" s="96"/>
      <c r="N20" s="96"/>
    </row>
    <row r="21" spans="1:14" s="153" customFormat="1" ht="20.100000000000001" customHeight="1">
      <c r="A21" s="84"/>
      <c r="B21" s="85"/>
      <c r="C21" s="83"/>
      <c r="D21" s="96"/>
      <c r="E21" s="96"/>
      <c r="F21" s="96"/>
      <c r="G21" s="96"/>
      <c r="H21" s="96"/>
      <c r="I21" s="96"/>
      <c r="J21" s="96"/>
      <c r="K21" s="96"/>
      <c r="L21" s="96"/>
      <c r="M21" s="96"/>
      <c r="N21" s="96"/>
    </row>
    <row r="22" spans="1:14" s="153" customFormat="1" ht="20.100000000000001" customHeight="1">
      <c r="A22" s="84"/>
      <c r="B22" s="85"/>
      <c r="C22" s="83"/>
      <c r="D22" s="96"/>
      <c r="E22" s="96"/>
      <c r="F22" s="96"/>
      <c r="G22" s="96"/>
      <c r="H22" s="96"/>
      <c r="I22" s="96"/>
      <c r="J22" s="96"/>
      <c r="K22" s="96"/>
      <c r="L22" s="96"/>
      <c r="M22" s="96"/>
      <c r="N22" s="96"/>
    </row>
    <row r="23" spans="1:14" s="153" customFormat="1" ht="20.100000000000001" customHeight="1">
      <c r="A23" s="84"/>
      <c r="B23" s="85"/>
      <c r="C23" s="83"/>
      <c r="D23" s="96"/>
      <c r="E23" s="96"/>
      <c r="F23" s="96"/>
      <c r="G23" s="96"/>
      <c r="H23" s="96"/>
      <c r="I23" s="96"/>
      <c r="J23" s="96"/>
      <c r="K23" s="96"/>
      <c r="L23" s="96"/>
      <c r="M23" s="96"/>
      <c r="N23" s="96"/>
    </row>
    <row r="24" spans="1:14" s="153" customFormat="1" ht="20.100000000000001" customHeight="1">
      <c r="A24" s="84"/>
      <c r="B24" s="85"/>
      <c r="C24" s="83"/>
      <c r="D24" s="96"/>
      <c r="E24" s="96"/>
      <c r="F24" s="96"/>
      <c r="G24" s="96"/>
      <c r="H24" s="96"/>
      <c r="I24" s="96"/>
      <c r="J24" s="96"/>
      <c r="K24" s="96"/>
      <c r="L24" s="96"/>
      <c r="M24" s="96"/>
      <c r="N24" s="96"/>
    </row>
    <row r="25" spans="1:14" s="153" customFormat="1" ht="20.100000000000001" customHeight="1">
      <c r="A25" s="84"/>
      <c r="B25" s="85"/>
      <c r="C25" s="83"/>
      <c r="D25" s="96"/>
      <c r="E25" s="96"/>
      <c r="F25" s="96"/>
      <c r="G25" s="96"/>
      <c r="H25" s="96"/>
      <c r="I25" s="96"/>
      <c r="J25" s="96"/>
      <c r="K25" s="96"/>
      <c r="L25" s="96"/>
      <c r="M25" s="96"/>
      <c r="N25" s="96"/>
    </row>
    <row r="26" spans="1:14" s="153" customFormat="1" ht="20.100000000000001" customHeight="1">
      <c r="A26" s="84"/>
      <c r="B26" s="85"/>
      <c r="C26" s="83"/>
      <c r="D26" s="96"/>
      <c r="E26" s="96"/>
      <c r="F26" s="96"/>
      <c r="G26" s="96"/>
      <c r="H26" s="96"/>
      <c r="I26" s="96"/>
      <c r="J26" s="96"/>
      <c r="K26" s="96"/>
      <c r="L26" s="96"/>
      <c r="M26" s="96"/>
      <c r="N26" s="96"/>
    </row>
    <row r="27" spans="1:14" s="153" customFormat="1" ht="20.100000000000001" customHeight="1">
      <c r="A27" s="84"/>
      <c r="B27" s="85"/>
      <c r="C27" s="83"/>
      <c r="D27" s="96"/>
      <c r="E27" s="96"/>
      <c r="F27" s="96"/>
      <c r="G27" s="96"/>
      <c r="H27" s="96"/>
      <c r="I27" s="96"/>
      <c r="J27" s="96"/>
      <c r="K27" s="96"/>
      <c r="L27" s="96"/>
      <c r="M27" s="96"/>
      <c r="N27" s="96"/>
    </row>
    <row r="28" spans="1:14" s="153" customFormat="1" ht="20.100000000000001" customHeight="1">
      <c r="A28" s="84"/>
      <c r="B28" s="85"/>
      <c r="C28" s="83"/>
      <c r="D28" s="96"/>
      <c r="E28" s="96"/>
      <c r="F28" s="96"/>
      <c r="G28" s="96"/>
      <c r="H28" s="96"/>
      <c r="I28" s="96"/>
      <c r="J28" s="96"/>
      <c r="K28" s="96"/>
      <c r="L28" s="96"/>
      <c r="M28" s="96"/>
      <c r="N28" s="96"/>
    </row>
    <row r="29" spans="1:14" s="153" customFormat="1" ht="20.100000000000001" customHeight="1">
      <c r="A29" s="84"/>
      <c r="B29" s="85"/>
      <c r="C29" s="83"/>
      <c r="D29" s="96"/>
      <c r="E29" s="96"/>
      <c r="F29" s="96"/>
      <c r="G29" s="96"/>
      <c r="H29" s="96"/>
      <c r="I29" s="96"/>
      <c r="J29" s="96"/>
      <c r="K29" s="96"/>
      <c r="L29" s="96"/>
      <c r="M29" s="96"/>
      <c r="N29" s="96"/>
    </row>
    <row r="30" spans="1:14" s="153" customFormat="1" ht="20.100000000000001" customHeight="1">
      <c r="A30" s="84"/>
      <c r="B30" s="85"/>
      <c r="C30" s="83"/>
      <c r="D30" s="96"/>
      <c r="E30" s="96"/>
      <c r="F30" s="96"/>
      <c r="G30" s="96"/>
      <c r="H30" s="96"/>
      <c r="I30" s="96"/>
      <c r="J30" s="96"/>
      <c r="K30" s="96"/>
      <c r="L30" s="96"/>
      <c r="M30" s="96"/>
      <c r="N30" s="96"/>
    </row>
    <row r="31" spans="1:14" s="153" customFormat="1" ht="20.100000000000001" customHeight="1">
      <c r="A31" s="84"/>
      <c r="B31" s="85"/>
      <c r="C31" s="83"/>
      <c r="D31" s="96"/>
      <c r="E31" s="96"/>
      <c r="F31" s="96"/>
      <c r="G31" s="96"/>
      <c r="H31" s="96"/>
      <c r="I31" s="96"/>
      <c r="J31" s="96"/>
      <c r="K31" s="96"/>
      <c r="L31" s="96"/>
      <c r="M31" s="96"/>
      <c r="N31" s="96"/>
    </row>
    <row r="32" spans="1:14" s="153" customFormat="1" ht="20.100000000000001" customHeight="1">
      <c r="A32" s="84"/>
      <c r="B32" s="85"/>
      <c r="C32" s="83"/>
      <c r="D32" s="96"/>
      <c r="E32" s="96"/>
      <c r="F32" s="96"/>
      <c r="G32" s="96"/>
      <c r="H32" s="96"/>
      <c r="I32" s="96"/>
      <c r="J32" s="96"/>
      <c r="K32" s="96"/>
      <c r="L32" s="96"/>
      <c r="M32" s="96"/>
      <c r="N32" s="96"/>
    </row>
    <row r="33" spans="1:14" s="153" customFormat="1" ht="20.100000000000001" customHeight="1">
      <c r="A33" s="84"/>
      <c r="B33" s="85"/>
      <c r="C33" s="83"/>
      <c r="D33" s="96"/>
      <c r="E33" s="96"/>
      <c r="F33" s="96"/>
      <c r="G33" s="96"/>
      <c r="H33" s="96"/>
      <c r="I33" s="96"/>
      <c r="J33" s="96"/>
      <c r="K33" s="96"/>
      <c r="L33" s="96"/>
      <c r="M33" s="96"/>
      <c r="N33" s="96"/>
    </row>
    <row r="34" spans="1:14" s="153" customFormat="1" ht="20.100000000000001" hidden="1" customHeight="1">
      <c r="A34" s="84"/>
      <c r="B34" s="85"/>
      <c r="C34" s="83"/>
      <c r="D34" s="96"/>
      <c r="E34" s="96"/>
      <c r="F34" s="96"/>
      <c r="G34" s="96"/>
      <c r="H34" s="96"/>
      <c r="I34" s="96"/>
      <c r="J34" s="96"/>
      <c r="K34" s="96"/>
      <c r="L34" s="96"/>
      <c r="M34" s="96"/>
      <c r="N34" s="96"/>
    </row>
    <row r="35" spans="1:14" s="153" customFormat="1" ht="20.100000000000001" hidden="1" customHeight="1">
      <c r="A35" s="84"/>
      <c r="B35" s="85"/>
      <c r="C35" s="83"/>
      <c r="D35" s="96"/>
      <c r="E35" s="96"/>
      <c r="F35" s="96"/>
      <c r="G35" s="96"/>
      <c r="H35" s="96"/>
      <c r="I35" s="96"/>
      <c r="J35" s="96"/>
      <c r="K35" s="96"/>
      <c r="L35" s="96"/>
      <c r="M35" s="96"/>
      <c r="N35" s="96"/>
    </row>
    <row r="36" spans="1:14" s="153" customFormat="1" ht="20.100000000000001" hidden="1" customHeight="1">
      <c r="A36" s="84"/>
      <c r="B36" s="85"/>
      <c r="C36" s="85"/>
      <c r="D36" s="96"/>
      <c r="E36" s="96"/>
      <c r="F36" s="96"/>
      <c r="G36" s="96"/>
      <c r="H36" s="96"/>
      <c r="I36" s="96"/>
      <c r="J36" s="96"/>
      <c r="K36" s="96"/>
      <c r="L36" s="96"/>
      <c r="M36" s="96"/>
      <c r="N36" s="96"/>
    </row>
    <row r="37" spans="1:14" s="153" customFormat="1" ht="20.100000000000001" hidden="1" customHeight="1">
      <c r="A37" s="84"/>
      <c r="B37" s="85"/>
      <c r="C37" s="85"/>
      <c r="D37" s="96"/>
      <c r="E37" s="96"/>
      <c r="F37" s="96"/>
      <c r="G37" s="96"/>
      <c r="H37" s="96"/>
      <c r="I37" s="96"/>
      <c r="J37" s="96"/>
      <c r="K37" s="96"/>
      <c r="L37" s="96"/>
      <c r="M37" s="96"/>
      <c r="N37" s="96"/>
    </row>
    <row r="38" spans="1:14" s="153" customFormat="1" ht="20.100000000000001" hidden="1" customHeight="1">
      <c r="A38" s="84"/>
      <c r="B38" s="85"/>
      <c r="C38" s="85"/>
      <c r="D38" s="96"/>
      <c r="E38" s="96"/>
      <c r="F38" s="96"/>
      <c r="G38" s="96"/>
      <c r="H38" s="96"/>
      <c r="I38" s="96"/>
      <c r="J38" s="96"/>
      <c r="K38" s="96"/>
      <c r="L38" s="96"/>
      <c r="M38" s="96"/>
      <c r="N38" s="96"/>
    </row>
    <row r="39" spans="1:14" s="153" customFormat="1" ht="20.100000000000001" hidden="1" customHeight="1">
      <c r="A39" s="84"/>
      <c r="B39" s="85"/>
      <c r="C39" s="85"/>
      <c r="D39" s="96"/>
      <c r="E39" s="96"/>
      <c r="F39" s="96"/>
      <c r="G39" s="96"/>
      <c r="H39" s="96"/>
      <c r="I39" s="96"/>
      <c r="J39" s="96"/>
      <c r="K39" s="96"/>
      <c r="L39" s="96"/>
      <c r="M39" s="96"/>
      <c r="N39" s="96"/>
    </row>
    <row r="40" spans="1:14" s="153" customFormat="1" ht="20.100000000000001" hidden="1" customHeight="1">
      <c r="A40" s="84"/>
      <c r="B40" s="85"/>
      <c r="C40" s="85"/>
      <c r="D40" s="96"/>
      <c r="E40" s="96"/>
      <c r="F40" s="96"/>
      <c r="G40" s="96"/>
      <c r="H40" s="96"/>
      <c r="I40" s="96"/>
      <c r="J40" s="96"/>
      <c r="K40" s="96"/>
      <c r="L40" s="96"/>
      <c r="M40" s="96"/>
      <c r="N40" s="96"/>
    </row>
    <row r="41" spans="1:14" s="153" customFormat="1" ht="20.100000000000001" hidden="1" customHeight="1">
      <c r="A41" s="84"/>
      <c r="B41" s="85"/>
      <c r="C41" s="85"/>
      <c r="D41" s="96"/>
      <c r="E41" s="96"/>
      <c r="F41" s="96"/>
      <c r="G41" s="96"/>
      <c r="H41" s="96"/>
      <c r="I41" s="96"/>
      <c r="J41" s="96"/>
      <c r="K41" s="96"/>
      <c r="L41" s="96"/>
      <c r="M41" s="96"/>
      <c r="N41" s="96"/>
    </row>
    <row r="42" spans="1:14" s="153" customFormat="1" ht="20.100000000000001" hidden="1" customHeight="1">
      <c r="A42" s="84"/>
      <c r="B42" s="85"/>
      <c r="C42" s="85"/>
      <c r="D42" s="96"/>
      <c r="E42" s="96"/>
      <c r="F42" s="96"/>
      <c r="G42" s="96"/>
      <c r="H42" s="96"/>
      <c r="I42" s="96"/>
      <c r="J42" s="96"/>
      <c r="K42" s="96"/>
      <c r="L42" s="96"/>
      <c r="M42" s="96"/>
      <c r="N42" s="96"/>
    </row>
    <row r="43" spans="1:14" s="153" customFormat="1" ht="20.100000000000001" hidden="1" customHeight="1">
      <c r="A43" s="84"/>
      <c r="B43" s="85"/>
      <c r="C43" s="85"/>
      <c r="D43" s="96"/>
      <c r="E43" s="96"/>
      <c r="F43" s="96"/>
      <c r="G43" s="96"/>
      <c r="H43" s="96"/>
      <c r="I43" s="96"/>
      <c r="J43" s="96"/>
      <c r="K43" s="96"/>
      <c r="L43" s="96"/>
      <c r="M43" s="96"/>
      <c r="N43" s="96"/>
    </row>
    <row r="44" spans="1:14" s="153" customFormat="1" ht="20.100000000000001" hidden="1" customHeight="1">
      <c r="A44" s="84"/>
      <c r="B44" s="85"/>
      <c r="C44" s="85"/>
      <c r="D44" s="96"/>
      <c r="E44" s="96"/>
      <c r="F44" s="96"/>
      <c r="G44" s="96"/>
      <c r="H44" s="96"/>
      <c r="I44" s="96"/>
      <c r="J44" s="96"/>
      <c r="K44" s="96"/>
      <c r="L44" s="96"/>
      <c r="M44" s="96"/>
      <c r="N44" s="96"/>
    </row>
    <row r="45" spans="1:14" s="153" customFormat="1" ht="20.100000000000001" hidden="1" customHeight="1">
      <c r="A45" s="84"/>
      <c r="B45" s="85"/>
      <c r="C45" s="85"/>
      <c r="D45" s="96"/>
      <c r="E45" s="96"/>
      <c r="F45" s="96"/>
      <c r="G45" s="96"/>
      <c r="H45" s="96"/>
      <c r="I45" s="96"/>
      <c r="J45" s="96"/>
      <c r="K45" s="96"/>
      <c r="L45" s="96"/>
      <c r="M45" s="96"/>
      <c r="N45" s="96"/>
    </row>
    <row r="46" spans="1:14" s="153" customFormat="1" ht="20.100000000000001" hidden="1" customHeight="1">
      <c r="A46" s="84"/>
      <c r="B46" s="85"/>
      <c r="C46" s="85"/>
      <c r="D46" s="96"/>
      <c r="E46" s="96"/>
      <c r="F46" s="96"/>
      <c r="G46" s="96"/>
      <c r="H46" s="96"/>
      <c r="I46" s="96"/>
      <c r="J46" s="96"/>
      <c r="K46" s="96"/>
      <c r="L46" s="96"/>
      <c r="M46" s="96"/>
      <c r="N46" s="96"/>
    </row>
    <row r="47" spans="1:14" s="153" customFormat="1" ht="20.100000000000001" hidden="1" customHeight="1">
      <c r="A47" s="84"/>
      <c r="B47" s="85"/>
      <c r="C47" s="85"/>
      <c r="D47" s="96"/>
      <c r="E47" s="96"/>
      <c r="F47" s="96"/>
      <c r="G47" s="96"/>
      <c r="H47" s="96"/>
      <c r="I47" s="96"/>
      <c r="J47" s="96"/>
      <c r="K47" s="96"/>
      <c r="L47" s="96"/>
      <c r="M47" s="96"/>
      <c r="N47" s="96"/>
    </row>
    <row r="48" spans="1:14" s="153" customFormat="1" ht="20.100000000000001" hidden="1" customHeight="1">
      <c r="A48" s="84"/>
      <c r="B48" s="85"/>
      <c r="C48" s="85"/>
      <c r="D48" s="96"/>
      <c r="E48" s="96"/>
      <c r="F48" s="96"/>
      <c r="G48" s="96"/>
      <c r="H48" s="96"/>
      <c r="I48" s="96"/>
      <c r="J48" s="96"/>
      <c r="K48" s="96"/>
      <c r="L48" s="96"/>
      <c r="M48" s="96"/>
      <c r="N48" s="96"/>
    </row>
    <row r="49" spans="1:14" s="153" customFormat="1" ht="20.100000000000001" hidden="1" customHeight="1">
      <c r="A49" s="84"/>
      <c r="B49" s="85"/>
      <c r="C49" s="85"/>
      <c r="D49" s="96"/>
      <c r="E49" s="96"/>
      <c r="F49" s="96"/>
      <c r="G49" s="96"/>
      <c r="H49" s="96"/>
      <c r="I49" s="96"/>
      <c r="J49" s="96"/>
      <c r="K49" s="96"/>
      <c r="L49" s="96"/>
      <c r="M49" s="96"/>
      <c r="N49" s="96"/>
    </row>
    <row r="50" spans="1:14" s="153" customFormat="1" ht="20.100000000000001" hidden="1" customHeight="1">
      <c r="A50" s="84"/>
      <c r="B50" s="85"/>
      <c r="C50" s="85"/>
      <c r="D50" s="96"/>
      <c r="E50" s="96"/>
      <c r="F50" s="96"/>
      <c r="G50" s="96"/>
      <c r="H50" s="96"/>
      <c r="I50" s="96"/>
      <c r="J50" s="96"/>
      <c r="K50" s="96"/>
      <c r="L50" s="96"/>
      <c r="M50" s="96"/>
      <c r="N50" s="96"/>
    </row>
    <row r="51" spans="1:14" s="153" customFormat="1" ht="20.100000000000001" hidden="1" customHeight="1">
      <c r="A51" s="84"/>
      <c r="B51" s="85"/>
      <c r="C51" s="85"/>
      <c r="D51" s="96"/>
      <c r="E51" s="96"/>
      <c r="F51" s="96"/>
      <c r="G51" s="96"/>
      <c r="H51" s="96"/>
      <c r="I51" s="96"/>
      <c r="J51" s="96"/>
      <c r="K51" s="96"/>
      <c r="L51" s="96"/>
      <c r="M51" s="96"/>
      <c r="N51" s="96"/>
    </row>
    <row r="52" spans="1:14" s="153" customFormat="1" ht="20.100000000000001" hidden="1" customHeight="1">
      <c r="A52" s="84"/>
      <c r="B52" s="85"/>
      <c r="C52" s="85"/>
      <c r="D52" s="96"/>
      <c r="E52" s="96"/>
      <c r="F52" s="96"/>
      <c r="G52" s="96"/>
      <c r="H52" s="96"/>
      <c r="I52" s="96"/>
      <c r="J52" s="96"/>
      <c r="K52" s="96"/>
      <c r="L52" s="96"/>
      <c r="M52" s="96"/>
      <c r="N52" s="96"/>
    </row>
    <row r="53" spans="1:14" s="153" customFormat="1" ht="20.100000000000001" hidden="1" customHeight="1">
      <c r="A53" s="84"/>
      <c r="B53" s="85"/>
      <c r="C53" s="85"/>
      <c r="D53" s="96"/>
      <c r="E53" s="96"/>
      <c r="F53" s="96"/>
      <c r="G53" s="96"/>
      <c r="H53" s="96"/>
      <c r="I53" s="96"/>
      <c r="J53" s="96"/>
      <c r="K53" s="96"/>
      <c r="L53" s="96"/>
      <c r="M53" s="96"/>
      <c r="N53" s="96"/>
    </row>
    <row r="54" spans="1:14" s="153" customFormat="1" ht="20.100000000000001" hidden="1" customHeight="1">
      <c r="A54" s="84"/>
      <c r="B54" s="85"/>
      <c r="C54" s="85"/>
      <c r="D54" s="96"/>
      <c r="E54" s="96"/>
      <c r="F54" s="96"/>
      <c r="G54" s="96"/>
      <c r="H54" s="96"/>
      <c r="I54" s="96"/>
      <c r="J54" s="96"/>
      <c r="K54" s="96"/>
      <c r="L54" s="96"/>
      <c r="M54" s="96"/>
      <c r="N54" s="96"/>
    </row>
    <row r="55" spans="1:14" s="153" customFormat="1" ht="20.100000000000001" hidden="1" customHeight="1">
      <c r="A55" s="84"/>
      <c r="B55" s="85"/>
      <c r="C55" s="85"/>
      <c r="D55" s="96"/>
      <c r="E55" s="96"/>
      <c r="F55" s="96"/>
      <c r="G55" s="96"/>
      <c r="H55" s="96"/>
      <c r="I55" s="96"/>
      <c r="J55" s="96"/>
      <c r="K55" s="96"/>
      <c r="L55" s="96"/>
      <c r="M55" s="96"/>
      <c r="N55" s="96"/>
    </row>
    <row r="56" spans="1:14" s="153" customFormat="1" ht="20.100000000000001" hidden="1" customHeight="1">
      <c r="A56" s="84"/>
      <c r="B56" s="85"/>
      <c r="C56" s="85"/>
      <c r="D56" s="96"/>
      <c r="E56" s="96"/>
      <c r="F56" s="96"/>
      <c r="G56" s="96"/>
      <c r="H56" s="96"/>
      <c r="I56" s="96"/>
      <c r="J56" s="96"/>
      <c r="K56" s="96"/>
      <c r="L56" s="96"/>
      <c r="M56" s="96"/>
      <c r="N56" s="96"/>
    </row>
    <row r="57" spans="1:14" s="153" customFormat="1" ht="20.100000000000001" hidden="1" customHeight="1">
      <c r="A57" s="84"/>
      <c r="B57" s="85"/>
      <c r="C57" s="85"/>
      <c r="D57" s="96"/>
      <c r="E57" s="96"/>
      <c r="F57" s="96"/>
      <c r="G57" s="96"/>
      <c r="H57" s="96"/>
      <c r="I57" s="96"/>
      <c r="J57" s="96"/>
      <c r="K57" s="96"/>
      <c r="L57" s="96"/>
      <c r="M57" s="96"/>
      <c r="N57" s="96"/>
    </row>
    <row r="58" spans="1:14" s="153" customFormat="1" ht="20.100000000000001" customHeight="1" thickBot="1">
      <c r="A58" s="160"/>
      <c r="B58" s="162"/>
      <c r="C58" s="165"/>
      <c r="D58" s="163"/>
      <c r="E58" s="164"/>
      <c r="F58" s="164"/>
      <c r="G58" s="164"/>
      <c r="H58" s="164"/>
      <c r="I58" s="164"/>
      <c r="J58" s="164"/>
      <c r="K58" s="164"/>
      <c r="L58" s="164"/>
      <c r="M58" s="351"/>
      <c r="N58" s="332"/>
    </row>
    <row r="59" spans="1:14">
      <c r="A59" s="34"/>
      <c r="B59" s="226" t="s">
        <v>114</v>
      </c>
      <c r="C59" s="349">
        <f>COUNTA(A5:A57)</f>
        <v>0</v>
      </c>
      <c r="D59" s="67"/>
      <c r="E59" s="67"/>
      <c r="N59" s="44"/>
    </row>
    <row r="60" spans="1:14">
      <c r="A60" s="34"/>
      <c r="B60" s="227" t="s">
        <v>164</v>
      </c>
      <c r="C60" s="340">
        <f>COUNTA(B5:B57)</f>
        <v>0</v>
      </c>
      <c r="D60" s="67"/>
      <c r="E60" s="67"/>
      <c r="N60" s="44"/>
    </row>
    <row r="61" spans="1:14" ht="13.5" thickBot="1">
      <c r="A61" s="34"/>
      <c r="B61" s="228" t="s">
        <v>165</v>
      </c>
      <c r="C61" s="341">
        <f>COUNTIF(D5:D57,E61)</f>
        <v>0</v>
      </c>
      <c r="D61" s="67" t="s">
        <v>166</v>
      </c>
      <c r="E61" s="67" t="s">
        <v>167</v>
      </c>
      <c r="N61" s="44"/>
    </row>
    <row r="62" spans="1:14" hidden="1">
      <c r="A62" s="34"/>
      <c r="B62" s="12"/>
      <c r="C62" s="13"/>
      <c r="D62" s="67"/>
      <c r="E62" s="67"/>
      <c r="N62" s="44"/>
    </row>
    <row r="63" spans="1:14" ht="13.5" hidden="1" thickBot="1">
      <c r="A63" s="34"/>
      <c r="B63" s="68"/>
      <c r="C63" s="342"/>
      <c r="D63" s="67"/>
      <c r="E63" s="67"/>
      <c r="N63" s="44"/>
    </row>
    <row r="64" spans="1:14" ht="13.5" hidden="1" thickBot="1">
      <c r="A64" s="34"/>
      <c r="B64" s="343" t="s">
        <v>168</v>
      </c>
      <c r="C64" s="344"/>
      <c r="D64" s="67"/>
      <c r="E64" s="67"/>
      <c r="N64" s="44"/>
    </row>
    <row r="65" spans="1:5" hidden="1">
      <c r="A65" s="34"/>
      <c r="B65" s="345" t="s">
        <v>169</v>
      </c>
      <c r="C65" s="28">
        <f>COUNTIF('11'!$N$5:$N$56,B65)</f>
        <v>0</v>
      </c>
      <c r="D65" s="67"/>
      <c r="E65" s="67"/>
    </row>
    <row r="66" spans="1:5" hidden="1">
      <c r="A66" s="34"/>
      <c r="B66" s="346" t="s">
        <v>170</v>
      </c>
      <c r="C66" s="29">
        <f>COUNTIF('11'!$N$5:$N$56,B66)</f>
        <v>0</v>
      </c>
      <c r="D66" s="67"/>
      <c r="E66" s="67"/>
    </row>
    <row r="67" spans="1:5" hidden="1">
      <c r="A67" s="34"/>
      <c r="B67" s="346" t="s">
        <v>171</v>
      </c>
      <c r="C67" s="29">
        <f>COUNTIF('11'!$N$5:$N$56,B67)</f>
        <v>0</v>
      </c>
      <c r="D67" s="67"/>
      <c r="E67" s="67"/>
    </row>
    <row r="68" spans="1:5" hidden="1">
      <c r="A68" s="34"/>
      <c r="B68" s="346" t="s">
        <v>172</v>
      </c>
      <c r="C68" s="29">
        <f>COUNTIF('11'!$N$5:$N$56,B68)</f>
        <v>0</v>
      </c>
      <c r="D68" s="67"/>
      <c r="E68" s="67"/>
    </row>
    <row r="69" spans="1:5" hidden="1">
      <c r="A69" s="34"/>
      <c r="B69" s="346" t="s">
        <v>173</v>
      </c>
      <c r="C69" s="29">
        <f>COUNTIF('11'!$N$5:$N$56,B69)</f>
        <v>0</v>
      </c>
      <c r="D69" s="67"/>
      <c r="E69" s="67"/>
    </row>
    <row r="70" spans="1:5" ht="13.5" hidden="1" thickBot="1">
      <c r="A70" s="34"/>
      <c r="B70" s="347" t="s">
        <v>174</v>
      </c>
      <c r="C70" s="30">
        <f>COUNTIF('11'!$N$5:$N$56,B70)</f>
        <v>0</v>
      </c>
      <c r="D70" s="67"/>
      <c r="E70" s="67"/>
    </row>
    <row r="71" spans="1:5">
      <c r="A71" s="34"/>
      <c r="B71" s="42"/>
      <c r="D71" s="67"/>
    </row>
    <row r="72" spans="1:5">
      <c r="A72" s="34"/>
      <c r="B72" s="42"/>
      <c r="D72" s="67"/>
    </row>
    <row r="73" spans="1:5">
      <c r="A73" s="34"/>
      <c r="B73" s="42"/>
      <c r="D73" s="67"/>
    </row>
    <row r="74" spans="1:5">
      <c r="A74" s="34"/>
      <c r="B74" s="42"/>
      <c r="D74" s="67"/>
    </row>
    <row r="75" spans="1:5">
      <c r="A75" s="34"/>
      <c r="B75" s="42"/>
      <c r="D75" s="67"/>
    </row>
    <row r="76" spans="1:5">
      <c r="A76" s="34"/>
      <c r="B76" s="42"/>
      <c r="D76" s="67"/>
    </row>
    <row r="77" spans="1:5">
      <c r="A77" s="34"/>
      <c r="B77" s="42"/>
      <c r="D77" s="67"/>
    </row>
    <row r="78" spans="1:5">
      <c r="A78" s="34"/>
      <c r="B78" s="42"/>
      <c r="D78" s="67"/>
    </row>
    <row r="79" spans="1:5">
      <c r="A79" s="34"/>
      <c r="B79" s="42"/>
      <c r="D79" s="67"/>
    </row>
    <row r="80" spans="1:5">
      <c r="A80" s="34"/>
      <c r="B80" s="42"/>
      <c r="D80" s="67"/>
    </row>
    <row r="81" spans="1:1">
      <c r="A81" s="34"/>
    </row>
    <row r="82" spans="1:1">
      <c r="A82" s="34"/>
    </row>
    <row r="83" spans="1:1">
      <c r="A83" s="34"/>
    </row>
    <row r="84" spans="1:1">
      <c r="A84" s="34"/>
    </row>
    <row r="85" spans="1:1">
      <c r="A85" s="34"/>
    </row>
    <row r="86" spans="1:1">
      <c r="A86" s="34"/>
    </row>
    <row r="87" spans="1:1">
      <c r="A87" s="34"/>
    </row>
    <row r="88" spans="1:1">
      <c r="A88" s="34"/>
    </row>
    <row r="89" spans="1:1">
      <c r="A89" s="34"/>
    </row>
    <row r="90" spans="1:1">
      <c r="A90" s="34"/>
    </row>
    <row r="91" spans="1:1">
      <c r="A91" s="34"/>
    </row>
    <row r="92" spans="1:1">
      <c r="A92" s="34"/>
    </row>
    <row r="93" spans="1:1">
      <c r="A93" s="34"/>
    </row>
    <row r="94" spans="1:1">
      <c r="A94" s="34"/>
    </row>
    <row r="95" spans="1:1">
      <c r="A95" s="34"/>
    </row>
    <row r="96" spans="1:1">
      <c r="A96" s="34"/>
    </row>
    <row r="97" spans="1:15" ht="14.45" customHeight="1">
      <c r="A97" s="2"/>
      <c r="B97" s="2"/>
      <c r="D97" s="73"/>
      <c r="M97" s="73"/>
      <c r="N97" s="44"/>
    </row>
    <row r="98" spans="1:15" ht="14.25" customHeight="1">
      <c r="A98" s="2"/>
      <c r="B98" s="2"/>
      <c r="D98" s="73"/>
      <c r="M98" s="73"/>
      <c r="N98" s="44"/>
    </row>
    <row r="99" spans="1:15" ht="14.25" customHeight="1">
      <c r="A99" s="2"/>
      <c r="B99" s="2"/>
      <c r="D99" s="73"/>
      <c r="M99" s="73"/>
      <c r="N99" s="44"/>
    </row>
    <row r="100" spans="1:15" ht="1.5" customHeight="1">
      <c r="A100" s="2"/>
      <c r="B100" s="2"/>
      <c r="D100" s="73"/>
      <c r="M100" s="73"/>
      <c r="N100" s="44"/>
    </row>
    <row r="101" spans="1:15" ht="14.45" customHeight="1">
      <c r="B101" s="42"/>
      <c r="D101" s="67"/>
      <c r="N101" s="44"/>
    </row>
    <row r="102" spans="1:15" s="1" customFormat="1" ht="14.45" customHeight="1">
      <c r="A102" s="33"/>
      <c r="B102" s="42"/>
      <c r="C102" s="2"/>
      <c r="D102" s="67"/>
      <c r="E102" s="73"/>
      <c r="F102" s="73"/>
      <c r="G102" s="73"/>
      <c r="H102" s="73"/>
      <c r="I102" s="73"/>
      <c r="J102" s="73"/>
      <c r="K102" s="73"/>
      <c r="L102" s="73"/>
      <c r="M102" s="36"/>
      <c r="N102" s="44"/>
      <c r="O102" s="2"/>
    </row>
    <row r="103" spans="1:15" ht="14.45" customHeight="1">
      <c r="B103" s="42"/>
      <c r="D103" s="67"/>
      <c r="N103" s="44"/>
    </row>
    <row r="104" spans="1:15" ht="14.45" customHeight="1">
      <c r="B104" s="42"/>
      <c r="D104" s="67"/>
      <c r="N104" s="44"/>
    </row>
    <row r="105" spans="1:15" ht="17.25" customHeight="1">
      <c r="B105" s="42"/>
      <c r="D105" s="67"/>
      <c r="N105" s="44"/>
    </row>
    <row r="106" spans="1:15" ht="14.45" customHeight="1">
      <c r="B106" s="42"/>
      <c r="D106" s="67"/>
      <c r="N106" s="44"/>
    </row>
    <row r="107" spans="1:15" ht="14.45" customHeight="1">
      <c r="B107" s="42"/>
      <c r="D107" s="67"/>
      <c r="N107" s="44"/>
    </row>
    <row r="108" spans="1:15" ht="14.45" customHeight="1">
      <c r="B108" s="42"/>
      <c r="D108" s="67"/>
      <c r="N108" s="44"/>
    </row>
    <row r="109" spans="1:15" ht="14.45" customHeight="1">
      <c r="B109" s="42"/>
      <c r="D109" s="67"/>
      <c r="N109" s="44"/>
    </row>
    <row r="110" spans="1:15" ht="14.45" customHeight="1">
      <c r="B110" s="42"/>
      <c r="D110" s="67"/>
      <c r="N110" s="44"/>
    </row>
    <row r="111" spans="1:15" ht="14.45" customHeight="1">
      <c r="B111" s="42"/>
      <c r="D111" s="67"/>
      <c r="N111" s="44"/>
    </row>
    <row r="112" spans="1:15" ht="14.45" customHeight="1">
      <c r="B112" s="42"/>
      <c r="D112" s="67"/>
      <c r="N112" s="4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1:15" ht="14.45" customHeight="1">
      <c r="B161" s="42"/>
      <c r="D161" s="67"/>
      <c r="N161" s="44"/>
    </row>
    <row r="162" spans="1:15" ht="14.45" customHeight="1">
      <c r="B162" s="42"/>
      <c r="D162" s="67"/>
      <c r="N162" s="44"/>
    </row>
    <row r="163" spans="1:15" ht="14.45" customHeight="1">
      <c r="B163" s="42"/>
      <c r="D163" s="67"/>
      <c r="N163" s="44"/>
    </row>
    <row r="164" spans="1:15" ht="14.45" customHeight="1">
      <c r="B164" s="42"/>
      <c r="D164" s="67"/>
      <c r="N164" s="44"/>
    </row>
    <row r="165" spans="1:15" ht="14.45" customHeight="1">
      <c r="B165" s="42"/>
      <c r="D165" s="67"/>
      <c r="N165" s="44"/>
    </row>
    <row r="166" spans="1:15" s="1" customFormat="1" ht="14.45" customHeight="1">
      <c r="A166" s="33"/>
      <c r="B166" s="42"/>
      <c r="C166" s="2"/>
      <c r="D166" s="67"/>
      <c r="E166" s="73"/>
      <c r="F166" s="73"/>
      <c r="G166" s="73"/>
      <c r="H166" s="73"/>
      <c r="I166" s="73"/>
      <c r="J166" s="73"/>
      <c r="K166" s="73"/>
      <c r="L166" s="73"/>
      <c r="M166" s="36"/>
      <c r="N166" s="44"/>
      <c r="O166" s="2"/>
    </row>
    <row r="167" spans="1:15" ht="14.45" customHeight="1">
      <c r="B167" s="42"/>
      <c r="D167" s="67"/>
      <c r="N167" s="44"/>
    </row>
    <row r="168" spans="1:15" ht="14.45" customHeight="1">
      <c r="B168" s="42"/>
      <c r="D168" s="67"/>
      <c r="N168" s="44"/>
    </row>
    <row r="169" spans="1:15" ht="14.45" customHeight="1">
      <c r="B169" s="42"/>
      <c r="D169" s="67"/>
      <c r="N169" s="44"/>
    </row>
    <row r="170" spans="1:15" ht="14.45" customHeight="1">
      <c r="B170" s="42"/>
      <c r="D170" s="67"/>
      <c r="N170" s="44"/>
    </row>
    <row r="171" spans="1:15" ht="14.45" customHeight="1">
      <c r="B171" s="42"/>
      <c r="D171" s="67"/>
      <c r="N171" s="44"/>
    </row>
    <row r="172" spans="1:15" ht="14.45" customHeight="1">
      <c r="B172" s="42"/>
      <c r="D172" s="67"/>
      <c r="N172" s="44"/>
    </row>
    <row r="173" spans="1:15" ht="14.45" customHeight="1">
      <c r="B173" s="42"/>
      <c r="D173" s="67"/>
      <c r="N173" s="44"/>
    </row>
    <row r="174" spans="1:15" ht="14.45" customHeight="1">
      <c r="B174" s="42"/>
      <c r="D174" s="67"/>
      <c r="N174" s="44"/>
    </row>
    <row r="175" spans="1:15" ht="14.45" customHeight="1">
      <c r="B175" s="42"/>
      <c r="D175" s="67"/>
      <c r="N175" s="44"/>
    </row>
    <row r="176" spans="1:15" ht="14.45" customHeight="1">
      <c r="B176" s="42"/>
      <c r="D176" s="67"/>
      <c r="N176" s="44"/>
    </row>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spans="1:15" ht="14.45" customHeight="1">
      <c r="B225" s="42"/>
      <c r="D225" s="67"/>
      <c r="N225" s="44"/>
    </row>
    <row r="226" spans="1:15" ht="14.45" customHeight="1">
      <c r="B226" s="42"/>
      <c r="D226" s="67"/>
      <c r="N226" s="44"/>
    </row>
    <row r="227" spans="1:15" ht="14.45" customHeight="1">
      <c r="B227" s="42"/>
      <c r="D227" s="67"/>
      <c r="N227" s="44"/>
    </row>
    <row r="228" spans="1:15" ht="14.45" customHeight="1">
      <c r="B228" s="42"/>
      <c r="D228" s="67"/>
      <c r="N228" s="44"/>
    </row>
    <row r="229" spans="1:15" ht="14.45" customHeight="1">
      <c r="B229" s="42"/>
      <c r="D229" s="67"/>
      <c r="N229" s="44"/>
    </row>
    <row r="230" spans="1:15" s="1" customFormat="1" ht="14.45" customHeight="1">
      <c r="A230" s="33"/>
      <c r="B230" s="42"/>
      <c r="C230" s="2"/>
      <c r="D230" s="67"/>
      <c r="E230" s="73"/>
      <c r="F230" s="73"/>
      <c r="G230" s="73"/>
      <c r="H230" s="73"/>
      <c r="I230" s="73"/>
      <c r="J230" s="73"/>
      <c r="K230" s="73"/>
      <c r="L230" s="73"/>
      <c r="M230" s="36"/>
      <c r="N230" s="44"/>
      <c r="O230" s="2"/>
    </row>
    <row r="231" spans="1:15" ht="14.45" customHeight="1">
      <c r="B231" s="42"/>
      <c r="D231" s="67"/>
      <c r="N231" s="44"/>
    </row>
    <row r="232" spans="1:15" ht="14.45" customHeight="1">
      <c r="B232" s="42"/>
      <c r="D232" s="67"/>
      <c r="N232" s="44"/>
    </row>
    <row r="233" spans="1:15" ht="14.45" customHeight="1">
      <c r="B233" s="42"/>
      <c r="D233" s="67"/>
      <c r="N233" s="44"/>
    </row>
    <row r="234" spans="1:15" ht="14.45" customHeight="1">
      <c r="B234" s="42"/>
      <c r="D234" s="67"/>
      <c r="N234" s="44"/>
    </row>
    <row r="235" spans="1:15" ht="14.45" customHeight="1">
      <c r="B235" s="42"/>
      <c r="D235" s="67"/>
      <c r="N235" s="44"/>
    </row>
    <row r="236" spans="1:15" ht="14.45" customHeight="1">
      <c r="B236" s="42"/>
      <c r="D236" s="67"/>
      <c r="N236" s="44"/>
    </row>
    <row r="237" spans="1:15" ht="14.45" customHeight="1">
      <c r="B237" s="42"/>
      <c r="D237" s="67"/>
      <c r="N237" s="44"/>
    </row>
    <row r="238" spans="1:15" ht="14.45" customHeight="1">
      <c r="B238" s="42"/>
      <c r="D238" s="67"/>
      <c r="N238" s="44"/>
    </row>
    <row r="239" spans="1:15" ht="14.45" customHeight="1">
      <c r="B239" s="42"/>
      <c r="D239" s="67"/>
      <c r="N239" s="44"/>
    </row>
    <row r="240" spans="1:15" ht="14.45" customHeight="1">
      <c r="B240" s="42"/>
      <c r="D240" s="67"/>
      <c r="N240" s="44"/>
    </row>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2.7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3" ht="21.75" customHeight="1"/>
    <row r="874" ht="21.75" customHeight="1"/>
    <row r="875" ht="21.7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sheetData>
  <sheetProtection algorithmName="SHA-512" hashValue="GoNMmgOXH5WB8YWMFiR02l0IpM6xo4nzpmV6kHd/bshQI6bwg2Lls5RNDmDodGWDC1bF63W/3MO7W1XGVLxR0Q==" saltValue="K/5iiLxfYYCktB6ArHza3Q=="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scale="48" orientation="landscape" horizontalDpi="300" verticalDpi="300" r:id="rId1"/>
  <headerFooter alignWithMargins="0">
    <oddHeader xml:space="preserve">&amp;L&amp;"Arial,Bold"SCA North America
TENA ULTRA&amp;C&amp;"Arial,Bold"&amp;12
&amp;"Arial,Regular"&amp;10
&amp;R&amp;D
</oddHeader>
    <oddFooter>&amp;R&amp;P&amp;L&amp;1#&amp;"Calibri"&amp;10 Essity Internal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O886"/>
  <sheetViews>
    <sheetView zoomScale="90" zoomScaleNormal="90" workbookViewId="0">
      <pane ySplit="4" topLeftCell="A21" activePane="bottomLeft" state="frozen"/>
      <selection activeCell="B2" sqref="B2"/>
      <selection pane="bottomLeft" activeCell="D4" sqref="D4"/>
    </sheetView>
  </sheetViews>
  <sheetFormatPr defaultColWidth="9.140625" defaultRowHeight="12.75"/>
  <cols>
    <col min="1" max="1" width="15.5703125" style="33" customWidth="1"/>
    <col min="2" max="2" width="38.5703125" style="8" bestFit="1" customWidth="1"/>
    <col min="3" max="3" width="32.85546875" style="2" customWidth="1"/>
    <col min="4" max="4" width="8.85546875" style="11" customWidth="1"/>
    <col min="5" max="12" width="12.7109375" style="73" customWidth="1"/>
    <col min="13" max="13" width="12.7109375" style="36" customWidth="1"/>
    <col min="14" max="14" width="11.85546875" style="25" hidden="1" customWidth="1"/>
    <col min="15" max="16384" width="9.140625" style="2"/>
  </cols>
  <sheetData>
    <row r="1" spans="1:14" ht="18">
      <c r="A1" s="21" t="s">
        <v>152</v>
      </c>
      <c r="B1" s="31"/>
      <c r="D1" s="67"/>
      <c r="N1" s="32"/>
    </row>
    <row r="2" spans="1:14" ht="18">
      <c r="A2" s="21">
        <f>IF('BORDEREAU DE COMMANDE'!C20="","",'BORDEREAU DE COMMANDE'!C20)</f>
        <v>12</v>
      </c>
      <c r="B2" s="31"/>
      <c r="D2" s="67"/>
      <c r="N2" s="32"/>
    </row>
    <row r="3" spans="1:14" ht="16.5" thickBot="1">
      <c r="A3" s="239">
        <f ca="1">'BORDEREAU DE COMMANDE'!C4</f>
        <v>45175</v>
      </c>
      <c r="B3" s="42"/>
      <c r="D3" s="67"/>
      <c r="E3" s="409" t="s">
        <v>153</v>
      </c>
      <c r="F3" s="410"/>
      <c r="G3" s="410"/>
      <c r="H3" s="411" t="s">
        <v>154</v>
      </c>
      <c r="I3" s="410"/>
      <c r="J3" s="410"/>
      <c r="K3" s="412" t="s">
        <v>155</v>
      </c>
      <c r="L3" s="410"/>
      <c r="M3" s="410"/>
      <c r="N3" s="44"/>
    </row>
    <row r="4" spans="1:14" s="154" customFormat="1" ht="46.15" customHeight="1" thickTop="1" thickBot="1">
      <c r="A4" s="155" t="s">
        <v>179</v>
      </c>
      <c r="B4" s="156" t="s">
        <v>180</v>
      </c>
      <c r="C4" s="156" t="s">
        <v>181</v>
      </c>
      <c r="D4" s="225" t="s">
        <v>159</v>
      </c>
      <c r="E4" s="218" t="s">
        <v>160</v>
      </c>
      <c r="F4" s="219" t="s">
        <v>161</v>
      </c>
      <c r="G4" s="219" t="s">
        <v>162</v>
      </c>
      <c r="H4" s="220" t="s">
        <v>160</v>
      </c>
      <c r="I4" s="221" t="s">
        <v>161</v>
      </c>
      <c r="J4" s="221" t="s">
        <v>162</v>
      </c>
      <c r="K4" s="222" t="s">
        <v>160</v>
      </c>
      <c r="L4" s="222" t="s">
        <v>161</v>
      </c>
      <c r="M4" s="222" t="s">
        <v>162</v>
      </c>
      <c r="N4" s="157" t="s">
        <v>178</v>
      </c>
    </row>
    <row r="5" spans="1:14" s="153" customFormat="1" ht="20.100000000000001" customHeight="1">
      <c r="A5" s="82"/>
      <c r="B5" s="83"/>
      <c r="C5" s="83"/>
      <c r="D5" s="95"/>
      <c r="E5" s="95"/>
      <c r="F5" s="95"/>
      <c r="G5" s="95"/>
      <c r="H5" s="95"/>
      <c r="I5" s="95"/>
      <c r="J5" s="95"/>
      <c r="K5" s="95"/>
      <c r="L5" s="95"/>
      <c r="M5" s="95"/>
      <c r="N5" s="95"/>
    </row>
    <row r="6" spans="1:14" s="153" customFormat="1" ht="20.100000000000001" customHeight="1">
      <c r="A6" s="84"/>
      <c r="B6" s="85"/>
      <c r="C6" s="83"/>
      <c r="D6" s="96"/>
      <c r="E6" s="96"/>
      <c r="F6" s="96"/>
      <c r="G6" s="96"/>
      <c r="H6" s="96"/>
      <c r="I6" s="96"/>
      <c r="J6" s="96"/>
      <c r="K6" s="96"/>
      <c r="L6" s="96"/>
      <c r="M6" s="96"/>
      <c r="N6" s="96"/>
    </row>
    <row r="7" spans="1:14" s="153" customFormat="1" ht="20.100000000000001" customHeight="1">
      <c r="A7" s="84"/>
      <c r="B7" s="85"/>
      <c r="C7" s="83"/>
      <c r="D7" s="96"/>
      <c r="E7" s="96"/>
      <c r="F7" s="96"/>
      <c r="G7" s="96"/>
      <c r="H7" s="96"/>
      <c r="I7" s="96"/>
      <c r="J7" s="96"/>
      <c r="K7" s="96"/>
      <c r="L7" s="96"/>
      <c r="M7" s="96"/>
      <c r="N7" s="96"/>
    </row>
    <row r="8" spans="1:14" s="153" customFormat="1" ht="20.100000000000001" customHeight="1">
      <c r="A8" s="84"/>
      <c r="B8" s="85"/>
      <c r="C8" s="83"/>
      <c r="D8" s="96"/>
      <c r="E8" s="96"/>
      <c r="F8" s="96"/>
      <c r="G8" s="96"/>
      <c r="H8" s="96"/>
      <c r="I8" s="96"/>
      <c r="J8" s="96"/>
      <c r="K8" s="96"/>
      <c r="L8" s="96"/>
      <c r="M8" s="96"/>
      <c r="N8" s="96"/>
    </row>
    <row r="9" spans="1:14" s="153" customFormat="1" ht="20.100000000000001" customHeight="1">
      <c r="A9" s="84"/>
      <c r="B9" s="85"/>
      <c r="C9" s="83"/>
      <c r="D9" s="96"/>
      <c r="E9" s="96"/>
      <c r="F9" s="96"/>
      <c r="G9" s="96"/>
      <c r="H9" s="96"/>
      <c r="I9" s="96"/>
      <c r="J9" s="96"/>
      <c r="K9" s="96"/>
      <c r="L9" s="96"/>
      <c r="M9" s="96"/>
      <c r="N9" s="96"/>
    </row>
    <row r="10" spans="1:14" s="153" customFormat="1" ht="20.100000000000001" customHeight="1">
      <c r="A10" s="84"/>
      <c r="B10" s="85"/>
      <c r="C10" s="83"/>
      <c r="D10" s="96"/>
      <c r="E10" s="96"/>
      <c r="F10" s="96"/>
      <c r="G10" s="96"/>
      <c r="H10" s="96"/>
      <c r="I10" s="96"/>
      <c r="J10" s="96"/>
      <c r="K10" s="96"/>
      <c r="L10" s="96"/>
      <c r="M10" s="96"/>
      <c r="N10" s="96"/>
    </row>
    <row r="11" spans="1:14" s="153" customFormat="1" ht="20.100000000000001" customHeight="1">
      <c r="A11" s="84"/>
      <c r="B11" s="85"/>
      <c r="C11" s="83"/>
      <c r="D11" s="96"/>
      <c r="E11" s="96"/>
      <c r="F11" s="96"/>
      <c r="G11" s="96"/>
      <c r="H11" s="96"/>
      <c r="I11" s="96"/>
      <c r="J11" s="96"/>
      <c r="K11" s="96"/>
      <c r="L11" s="96"/>
      <c r="M11" s="96"/>
      <c r="N11" s="96"/>
    </row>
    <row r="12" spans="1:14" s="153" customFormat="1" ht="20.100000000000001" customHeight="1">
      <c r="A12" s="84"/>
      <c r="B12" s="85"/>
      <c r="C12" s="83"/>
      <c r="D12" s="96"/>
      <c r="E12" s="96"/>
      <c r="F12" s="96"/>
      <c r="G12" s="96"/>
      <c r="H12" s="96"/>
      <c r="I12" s="96"/>
      <c r="J12" s="96"/>
      <c r="K12" s="96"/>
      <c r="L12" s="96"/>
      <c r="M12" s="96"/>
      <c r="N12" s="96"/>
    </row>
    <row r="13" spans="1:14" s="153" customFormat="1" ht="20.100000000000001" customHeight="1">
      <c r="A13" s="84"/>
      <c r="B13" s="85"/>
      <c r="C13" s="83"/>
      <c r="D13" s="96"/>
      <c r="E13" s="96"/>
      <c r="F13" s="96"/>
      <c r="G13" s="96"/>
      <c r="H13" s="96"/>
      <c r="I13" s="96"/>
      <c r="J13" s="96"/>
      <c r="K13" s="96"/>
      <c r="L13" s="96"/>
      <c r="M13" s="96"/>
      <c r="N13" s="96"/>
    </row>
    <row r="14" spans="1:14" s="153" customFormat="1" ht="20.100000000000001" customHeight="1">
      <c r="A14" s="84"/>
      <c r="B14" s="85"/>
      <c r="C14" s="83"/>
      <c r="D14" s="96"/>
      <c r="E14" s="96"/>
      <c r="F14" s="96"/>
      <c r="G14" s="96"/>
      <c r="H14" s="96"/>
      <c r="I14" s="96"/>
      <c r="J14" s="96"/>
      <c r="K14" s="96"/>
      <c r="L14" s="96"/>
      <c r="M14" s="96"/>
      <c r="N14" s="96"/>
    </row>
    <row r="15" spans="1:14" s="153" customFormat="1" ht="20.100000000000001" customHeight="1">
      <c r="A15" s="84"/>
      <c r="B15" s="85"/>
      <c r="C15" s="83"/>
      <c r="D15" s="96"/>
      <c r="E15" s="96"/>
      <c r="F15" s="96"/>
      <c r="G15" s="96"/>
      <c r="H15" s="96"/>
      <c r="I15" s="96"/>
      <c r="J15" s="96"/>
      <c r="K15" s="96"/>
      <c r="L15" s="96"/>
      <c r="M15" s="96"/>
      <c r="N15" s="96"/>
    </row>
    <row r="16" spans="1:14" s="153" customFormat="1" ht="20.100000000000001" customHeight="1">
      <c r="A16" s="84"/>
      <c r="B16" s="85"/>
      <c r="C16" s="83"/>
      <c r="D16" s="96"/>
      <c r="E16" s="96"/>
      <c r="F16" s="96"/>
      <c r="G16" s="96"/>
      <c r="H16" s="96"/>
      <c r="I16" s="96"/>
      <c r="J16" s="96"/>
      <c r="K16" s="96"/>
      <c r="L16" s="96"/>
      <c r="M16" s="96"/>
      <c r="N16" s="96"/>
    </row>
    <row r="17" spans="1:14" s="153" customFormat="1" ht="20.100000000000001" customHeight="1">
      <c r="A17" s="84"/>
      <c r="B17" s="85"/>
      <c r="C17" s="83"/>
      <c r="D17" s="96"/>
      <c r="E17" s="96"/>
      <c r="F17" s="96"/>
      <c r="G17" s="96"/>
      <c r="H17" s="96"/>
      <c r="I17" s="96"/>
      <c r="J17" s="96"/>
      <c r="K17" s="96"/>
      <c r="L17" s="96"/>
      <c r="M17" s="96"/>
      <c r="N17" s="96"/>
    </row>
    <row r="18" spans="1:14" s="153" customFormat="1" ht="20.100000000000001" customHeight="1">
      <c r="A18" s="84"/>
      <c r="B18" s="85"/>
      <c r="C18" s="83"/>
      <c r="D18" s="96"/>
      <c r="E18" s="96"/>
      <c r="F18" s="96"/>
      <c r="G18" s="96"/>
      <c r="H18" s="96"/>
      <c r="I18" s="96"/>
      <c r="J18" s="96"/>
      <c r="K18" s="96"/>
      <c r="L18" s="96"/>
      <c r="M18" s="96"/>
      <c r="N18" s="96"/>
    </row>
    <row r="19" spans="1:14" s="153" customFormat="1" ht="20.100000000000001" customHeight="1">
      <c r="A19" s="84"/>
      <c r="B19" s="85"/>
      <c r="C19" s="83"/>
      <c r="D19" s="96"/>
      <c r="E19" s="96"/>
      <c r="F19" s="96"/>
      <c r="G19" s="96"/>
      <c r="H19" s="96"/>
      <c r="I19" s="96"/>
      <c r="J19" s="96"/>
      <c r="K19" s="96"/>
      <c r="L19" s="96"/>
      <c r="M19" s="96"/>
      <c r="N19" s="96"/>
    </row>
    <row r="20" spans="1:14" s="153" customFormat="1" ht="20.100000000000001" customHeight="1">
      <c r="A20" s="84"/>
      <c r="B20" s="85"/>
      <c r="C20" s="83"/>
      <c r="D20" s="96"/>
      <c r="E20" s="96"/>
      <c r="F20" s="96"/>
      <c r="G20" s="96"/>
      <c r="H20" s="96"/>
      <c r="I20" s="96"/>
      <c r="J20" s="96"/>
      <c r="K20" s="96"/>
      <c r="L20" s="96"/>
      <c r="M20" s="96"/>
      <c r="N20" s="96"/>
    </row>
    <row r="21" spans="1:14" s="153" customFormat="1" ht="20.100000000000001" customHeight="1">
      <c r="A21" s="84"/>
      <c r="B21" s="85"/>
      <c r="C21" s="83"/>
      <c r="D21" s="96"/>
      <c r="E21" s="96"/>
      <c r="F21" s="96"/>
      <c r="G21" s="96"/>
      <c r="H21" s="96"/>
      <c r="I21" s="96"/>
      <c r="J21" s="96"/>
      <c r="K21" s="96"/>
      <c r="L21" s="96"/>
      <c r="M21" s="96"/>
      <c r="N21" s="96"/>
    </row>
    <row r="22" spans="1:14" s="153" customFormat="1" ht="20.100000000000001" customHeight="1">
      <c r="A22" s="84"/>
      <c r="B22" s="85"/>
      <c r="C22" s="83"/>
      <c r="D22" s="96"/>
      <c r="E22" s="96"/>
      <c r="F22" s="96"/>
      <c r="G22" s="96"/>
      <c r="H22" s="96"/>
      <c r="I22" s="96"/>
      <c r="J22" s="96"/>
      <c r="K22" s="96"/>
      <c r="L22" s="96"/>
      <c r="M22" s="96"/>
      <c r="N22" s="96"/>
    </row>
    <row r="23" spans="1:14" s="153" customFormat="1" ht="20.100000000000001" customHeight="1">
      <c r="A23" s="84"/>
      <c r="B23" s="85"/>
      <c r="C23" s="83"/>
      <c r="D23" s="96"/>
      <c r="E23" s="96"/>
      <c r="F23" s="96"/>
      <c r="G23" s="96"/>
      <c r="H23" s="96"/>
      <c r="I23" s="96"/>
      <c r="J23" s="96"/>
      <c r="K23" s="96"/>
      <c r="L23" s="96"/>
      <c r="M23" s="96"/>
      <c r="N23" s="96"/>
    </row>
    <row r="24" spans="1:14" s="153" customFormat="1" ht="20.100000000000001" customHeight="1">
      <c r="A24" s="84"/>
      <c r="B24" s="85"/>
      <c r="C24" s="83"/>
      <c r="D24" s="96"/>
      <c r="E24" s="96"/>
      <c r="F24" s="96"/>
      <c r="G24" s="96"/>
      <c r="H24" s="96"/>
      <c r="I24" s="96"/>
      <c r="J24" s="96"/>
      <c r="K24" s="96"/>
      <c r="L24" s="96"/>
      <c r="M24" s="96"/>
      <c r="N24" s="96"/>
    </row>
    <row r="25" spans="1:14" s="153" customFormat="1" ht="20.100000000000001" customHeight="1">
      <c r="A25" s="84"/>
      <c r="B25" s="85"/>
      <c r="C25" s="83"/>
      <c r="D25" s="96"/>
      <c r="E25" s="96"/>
      <c r="F25" s="96"/>
      <c r="G25" s="96"/>
      <c r="H25" s="96"/>
      <c r="I25" s="96"/>
      <c r="J25" s="96"/>
      <c r="K25" s="96"/>
      <c r="L25" s="96"/>
      <c r="M25" s="96"/>
      <c r="N25" s="96"/>
    </row>
    <row r="26" spans="1:14" s="153" customFormat="1" ht="20.100000000000001" customHeight="1">
      <c r="A26" s="84"/>
      <c r="B26" s="85"/>
      <c r="C26" s="83"/>
      <c r="D26" s="96"/>
      <c r="E26" s="96"/>
      <c r="F26" s="96"/>
      <c r="G26" s="96"/>
      <c r="H26" s="96"/>
      <c r="I26" s="96"/>
      <c r="J26" s="96"/>
      <c r="K26" s="96"/>
      <c r="L26" s="96"/>
      <c r="M26" s="96"/>
      <c r="N26" s="96"/>
    </row>
    <row r="27" spans="1:14" s="153" customFormat="1" ht="20.100000000000001" customHeight="1">
      <c r="A27" s="84"/>
      <c r="B27" s="85"/>
      <c r="C27" s="83"/>
      <c r="D27" s="96"/>
      <c r="E27" s="96"/>
      <c r="F27" s="96"/>
      <c r="G27" s="96"/>
      <c r="H27" s="96"/>
      <c r="I27" s="96"/>
      <c r="J27" s="96"/>
      <c r="K27" s="96"/>
      <c r="L27" s="96"/>
      <c r="M27" s="96"/>
      <c r="N27" s="96"/>
    </row>
    <row r="28" spans="1:14" s="153" customFormat="1" ht="20.100000000000001" customHeight="1">
      <c r="A28" s="84"/>
      <c r="B28" s="85"/>
      <c r="C28" s="83"/>
      <c r="D28" s="96"/>
      <c r="E28" s="96"/>
      <c r="F28" s="96"/>
      <c r="G28" s="96"/>
      <c r="H28" s="96"/>
      <c r="I28" s="96"/>
      <c r="J28" s="96"/>
      <c r="K28" s="96"/>
      <c r="L28" s="96"/>
      <c r="M28" s="96"/>
      <c r="N28" s="96"/>
    </row>
    <row r="29" spans="1:14" s="153" customFormat="1" ht="20.100000000000001" customHeight="1">
      <c r="A29" s="84"/>
      <c r="B29" s="85"/>
      <c r="C29" s="83"/>
      <c r="D29" s="96"/>
      <c r="E29" s="96"/>
      <c r="F29" s="96"/>
      <c r="G29" s="96"/>
      <c r="H29" s="96"/>
      <c r="I29" s="96"/>
      <c r="J29" s="96"/>
      <c r="K29" s="96"/>
      <c r="L29" s="96"/>
      <c r="M29" s="96"/>
      <c r="N29" s="96"/>
    </row>
    <row r="30" spans="1:14" s="153" customFormat="1" ht="20.100000000000001" customHeight="1">
      <c r="A30" s="84"/>
      <c r="B30" s="85"/>
      <c r="C30" s="83"/>
      <c r="D30" s="96"/>
      <c r="E30" s="96"/>
      <c r="F30" s="96"/>
      <c r="G30" s="96"/>
      <c r="H30" s="96"/>
      <c r="I30" s="96"/>
      <c r="J30" s="96"/>
      <c r="K30" s="96"/>
      <c r="L30" s="96"/>
      <c r="M30" s="96"/>
      <c r="N30" s="96"/>
    </row>
    <row r="31" spans="1:14" s="153" customFormat="1" ht="20.100000000000001" customHeight="1">
      <c r="A31" s="84"/>
      <c r="B31" s="85"/>
      <c r="C31" s="83"/>
      <c r="D31" s="96"/>
      <c r="E31" s="96"/>
      <c r="F31" s="96"/>
      <c r="G31" s="96"/>
      <c r="H31" s="96"/>
      <c r="I31" s="96"/>
      <c r="J31" s="96"/>
      <c r="K31" s="96"/>
      <c r="L31" s="96"/>
      <c r="M31" s="96"/>
      <c r="N31" s="96"/>
    </row>
    <row r="32" spans="1:14" s="153" customFormat="1" ht="20.100000000000001" customHeight="1">
      <c r="A32" s="84"/>
      <c r="B32" s="85"/>
      <c r="C32" s="83"/>
      <c r="D32" s="96"/>
      <c r="E32" s="96"/>
      <c r="F32" s="96"/>
      <c r="G32" s="96"/>
      <c r="H32" s="96"/>
      <c r="I32" s="96"/>
      <c r="J32" s="96"/>
      <c r="K32" s="96"/>
      <c r="L32" s="96"/>
      <c r="M32" s="96"/>
      <c r="N32" s="96"/>
    </row>
    <row r="33" spans="1:14" s="153" customFormat="1" ht="20.100000000000001" customHeight="1">
      <c r="A33" s="84"/>
      <c r="B33" s="85"/>
      <c r="C33" s="83"/>
      <c r="D33" s="96"/>
      <c r="E33" s="96"/>
      <c r="F33" s="96"/>
      <c r="G33" s="96"/>
      <c r="H33" s="96"/>
      <c r="I33" s="96"/>
      <c r="J33" s="96"/>
      <c r="K33" s="96"/>
      <c r="L33" s="96"/>
      <c r="M33" s="96"/>
      <c r="N33" s="96"/>
    </row>
    <row r="34" spans="1:14" s="153" customFormat="1" ht="20.100000000000001" hidden="1" customHeight="1">
      <c r="A34" s="84"/>
      <c r="B34" s="85"/>
      <c r="C34" s="83"/>
      <c r="D34" s="96"/>
      <c r="E34" s="96"/>
      <c r="F34" s="96"/>
      <c r="G34" s="96"/>
      <c r="H34" s="96"/>
      <c r="I34" s="96"/>
      <c r="J34" s="96"/>
      <c r="K34" s="96"/>
      <c r="L34" s="96"/>
      <c r="M34" s="96"/>
      <c r="N34" s="96"/>
    </row>
    <row r="35" spans="1:14" s="153" customFormat="1" ht="20.100000000000001" hidden="1" customHeight="1">
      <c r="A35" s="84"/>
      <c r="B35" s="85"/>
      <c r="C35" s="83"/>
      <c r="D35" s="96"/>
      <c r="E35" s="96"/>
      <c r="F35" s="96"/>
      <c r="G35" s="96"/>
      <c r="H35" s="96"/>
      <c r="I35" s="96"/>
      <c r="J35" s="96"/>
      <c r="K35" s="96"/>
      <c r="L35" s="96"/>
      <c r="M35" s="96"/>
      <c r="N35" s="96"/>
    </row>
    <row r="36" spans="1:14" s="153" customFormat="1" ht="20.100000000000001" hidden="1" customHeight="1">
      <c r="A36" s="84"/>
      <c r="B36" s="85"/>
      <c r="C36" s="85"/>
      <c r="D36" s="96"/>
      <c r="E36" s="96"/>
      <c r="F36" s="96"/>
      <c r="G36" s="96"/>
      <c r="H36" s="96"/>
      <c r="I36" s="96"/>
      <c r="J36" s="96"/>
      <c r="K36" s="96"/>
      <c r="L36" s="96"/>
      <c r="M36" s="96"/>
      <c r="N36" s="96"/>
    </row>
    <row r="37" spans="1:14" s="153" customFormat="1" ht="20.100000000000001" hidden="1" customHeight="1">
      <c r="A37" s="84"/>
      <c r="B37" s="85"/>
      <c r="C37" s="85"/>
      <c r="D37" s="96"/>
      <c r="E37" s="96"/>
      <c r="F37" s="96"/>
      <c r="G37" s="96"/>
      <c r="H37" s="96"/>
      <c r="I37" s="96"/>
      <c r="J37" s="96"/>
      <c r="K37" s="96"/>
      <c r="L37" s="96"/>
      <c r="M37" s="96"/>
      <c r="N37" s="96"/>
    </row>
    <row r="38" spans="1:14" s="153" customFormat="1" ht="20.100000000000001" hidden="1" customHeight="1">
      <c r="A38" s="84"/>
      <c r="B38" s="85"/>
      <c r="C38" s="85"/>
      <c r="D38" s="96"/>
      <c r="E38" s="96"/>
      <c r="F38" s="96"/>
      <c r="G38" s="96"/>
      <c r="H38" s="96"/>
      <c r="I38" s="96"/>
      <c r="J38" s="96"/>
      <c r="K38" s="96"/>
      <c r="L38" s="96"/>
      <c r="M38" s="96"/>
      <c r="N38" s="96"/>
    </row>
    <row r="39" spans="1:14" s="153" customFormat="1" ht="20.100000000000001" hidden="1" customHeight="1">
      <c r="A39" s="84"/>
      <c r="B39" s="85"/>
      <c r="C39" s="85"/>
      <c r="D39" s="96"/>
      <c r="E39" s="96"/>
      <c r="F39" s="96"/>
      <c r="G39" s="96"/>
      <c r="H39" s="96"/>
      <c r="I39" s="96"/>
      <c r="J39" s="96"/>
      <c r="K39" s="96"/>
      <c r="L39" s="96"/>
      <c r="M39" s="96"/>
      <c r="N39" s="96"/>
    </row>
    <row r="40" spans="1:14" s="153" customFormat="1" ht="20.100000000000001" hidden="1" customHeight="1">
      <c r="A40" s="84"/>
      <c r="B40" s="85"/>
      <c r="C40" s="85"/>
      <c r="D40" s="96"/>
      <c r="E40" s="96"/>
      <c r="F40" s="96"/>
      <c r="G40" s="96"/>
      <c r="H40" s="96"/>
      <c r="I40" s="96"/>
      <c r="J40" s="96"/>
      <c r="K40" s="96"/>
      <c r="L40" s="96"/>
      <c r="M40" s="96"/>
      <c r="N40" s="96"/>
    </row>
    <row r="41" spans="1:14" s="153" customFormat="1" ht="20.100000000000001" hidden="1" customHeight="1">
      <c r="A41" s="84"/>
      <c r="B41" s="85"/>
      <c r="C41" s="85"/>
      <c r="D41" s="96"/>
      <c r="E41" s="96"/>
      <c r="F41" s="96"/>
      <c r="G41" s="96"/>
      <c r="H41" s="96"/>
      <c r="I41" s="96"/>
      <c r="J41" s="96"/>
      <c r="K41" s="96"/>
      <c r="L41" s="96"/>
      <c r="M41" s="96"/>
      <c r="N41" s="96"/>
    </row>
    <row r="42" spans="1:14" s="153" customFormat="1" ht="20.100000000000001" hidden="1" customHeight="1">
      <c r="A42" s="84"/>
      <c r="B42" s="85"/>
      <c r="C42" s="85"/>
      <c r="D42" s="96"/>
      <c r="E42" s="96"/>
      <c r="F42" s="96"/>
      <c r="G42" s="96"/>
      <c r="H42" s="96"/>
      <c r="I42" s="96"/>
      <c r="J42" s="96"/>
      <c r="K42" s="96"/>
      <c r="L42" s="96"/>
      <c r="M42" s="96"/>
      <c r="N42" s="96"/>
    </row>
    <row r="43" spans="1:14" s="153" customFormat="1" ht="20.100000000000001" hidden="1" customHeight="1">
      <c r="A43" s="84"/>
      <c r="B43" s="85"/>
      <c r="C43" s="85"/>
      <c r="D43" s="96"/>
      <c r="E43" s="96"/>
      <c r="F43" s="96"/>
      <c r="G43" s="96"/>
      <c r="H43" s="96"/>
      <c r="I43" s="96"/>
      <c r="J43" s="96"/>
      <c r="K43" s="96"/>
      <c r="L43" s="96"/>
      <c r="M43" s="96"/>
      <c r="N43" s="96"/>
    </row>
    <row r="44" spans="1:14" s="153" customFormat="1" ht="20.100000000000001" hidden="1" customHeight="1">
      <c r="A44" s="84"/>
      <c r="B44" s="85"/>
      <c r="C44" s="85"/>
      <c r="D44" s="96"/>
      <c r="E44" s="96"/>
      <c r="F44" s="96"/>
      <c r="G44" s="96"/>
      <c r="H44" s="96"/>
      <c r="I44" s="96"/>
      <c r="J44" s="96"/>
      <c r="K44" s="96"/>
      <c r="L44" s="96"/>
      <c r="M44" s="96"/>
      <c r="N44" s="96"/>
    </row>
    <row r="45" spans="1:14" s="153" customFormat="1" ht="20.100000000000001" hidden="1" customHeight="1">
      <c r="A45" s="84"/>
      <c r="B45" s="85"/>
      <c r="C45" s="85"/>
      <c r="D45" s="96"/>
      <c r="E45" s="96"/>
      <c r="F45" s="96"/>
      <c r="G45" s="96"/>
      <c r="H45" s="96"/>
      <c r="I45" s="96"/>
      <c r="J45" s="96"/>
      <c r="K45" s="96"/>
      <c r="L45" s="96"/>
      <c r="M45" s="96"/>
      <c r="N45" s="96"/>
    </row>
    <row r="46" spans="1:14" s="153" customFormat="1" ht="20.100000000000001" hidden="1" customHeight="1">
      <c r="A46" s="84"/>
      <c r="B46" s="85"/>
      <c r="C46" s="85"/>
      <c r="D46" s="96"/>
      <c r="E46" s="96"/>
      <c r="F46" s="96"/>
      <c r="G46" s="96"/>
      <c r="H46" s="96"/>
      <c r="I46" s="96"/>
      <c r="J46" s="96"/>
      <c r="K46" s="96"/>
      <c r="L46" s="96"/>
      <c r="M46" s="96"/>
      <c r="N46" s="96"/>
    </row>
    <row r="47" spans="1:14" s="153" customFormat="1" ht="20.100000000000001" hidden="1" customHeight="1">
      <c r="A47" s="84"/>
      <c r="B47" s="85"/>
      <c r="C47" s="85"/>
      <c r="D47" s="96"/>
      <c r="E47" s="96"/>
      <c r="F47" s="96"/>
      <c r="G47" s="96"/>
      <c r="H47" s="96"/>
      <c r="I47" s="96"/>
      <c r="J47" s="96"/>
      <c r="K47" s="96"/>
      <c r="L47" s="96"/>
      <c r="M47" s="96"/>
      <c r="N47" s="96"/>
    </row>
    <row r="48" spans="1:14" s="153" customFormat="1" ht="20.100000000000001" hidden="1" customHeight="1">
      <c r="A48" s="84"/>
      <c r="B48" s="85"/>
      <c r="C48" s="85"/>
      <c r="D48" s="96"/>
      <c r="E48" s="96"/>
      <c r="F48" s="96"/>
      <c r="G48" s="96"/>
      <c r="H48" s="96"/>
      <c r="I48" s="96"/>
      <c r="J48" s="96"/>
      <c r="K48" s="96"/>
      <c r="L48" s="96"/>
      <c r="M48" s="96"/>
      <c r="N48" s="96"/>
    </row>
    <row r="49" spans="1:14" s="153" customFormat="1" ht="20.100000000000001" hidden="1" customHeight="1">
      <c r="A49" s="84"/>
      <c r="B49" s="85"/>
      <c r="C49" s="85"/>
      <c r="D49" s="96"/>
      <c r="E49" s="96"/>
      <c r="F49" s="96"/>
      <c r="G49" s="96"/>
      <c r="H49" s="96"/>
      <c r="I49" s="96"/>
      <c r="J49" s="96"/>
      <c r="K49" s="96"/>
      <c r="L49" s="96"/>
      <c r="M49" s="96"/>
      <c r="N49" s="96"/>
    </row>
    <row r="50" spans="1:14" s="153" customFormat="1" ht="20.100000000000001" hidden="1" customHeight="1">
      <c r="A50" s="84"/>
      <c r="B50" s="85"/>
      <c r="C50" s="85"/>
      <c r="D50" s="96"/>
      <c r="E50" s="96"/>
      <c r="F50" s="96"/>
      <c r="G50" s="96"/>
      <c r="H50" s="96"/>
      <c r="I50" s="96"/>
      <c r="J50" s="96"/>
      <c r="K50" s="96"/>
      <c r="L50" s="96"/>
      <c r="M50" s="96"/>
      <c r="N50" s="96"/>
    </row>
    <row r="51" spans="1:14" s="153" customFormat="1" ht="20.100000000000001" hidden="1" customHeight="1">
      <c r="A51" s="84"/>
      <c r="B51" s="85"/>
      <c r="C51" s="85"/>
      <c r="D51" s="96"/>
      <c r="E51" s="96"/>
      <c r="F51" s="96"/>
      <c r="G51" s="96"/>
      <c r="H51" s="96"/>
      <c r="I51" s="96"/>
      <c r="J51" s="96"/>
      <c r="K51" s="96"/>
      <c r="L51" s="96"/>
      <c r="M51" s="96"/>
      <c r="N51" s="96"/>
    </row>
    <row r="52" spans="1:14" s="153" customFormat="1" ht="20.100000000000001" hidden="1" customHeight="1">
      <c r="A52" s="84"/>
      <c r="B52" s="85"/>
      <c r="C52" s="85"/>
      <c r="D52" s="96"/>
      <c r="E52" s="96"/>
      <c r="F52" s="96"/>
      <c r="G52" s="96"/>
      <c r="H52" s="96"/>
      <c r="I52" s="96"/>
      <c r="J52" s="96"/>
      <c r="K52" s="96"/>
      <c r="L52" s="96"/>
      <c r="M52" s="96"/>
      <c r="N52" s="96"/>
    </row>
    <row r="53" spans="1:14" s="153" customFormat="1" ht="20.100000000000001" hidden="1" customHeight="1">
      <c r="A53" s="84"/>
      <c r="B53" s="85"/>
      <c r="C53" s="85"/>
      <c r="D53" s="96"/>
      <c r="E53" s="96"/>
      <c r="F53" s="96"/>
      <c r="G53" s="96"/>
      <c r="H53" s="96"/>
      <c r="I53" s="96"/>
      <c r="J53" s="96"/>
      <c r="K53" s="96"/>
      <c r="L53" s="96"/>
      <c r="M53" s="96"/>
      <c r="N53" s="96"/>
    </row>
    <row r="54" spans="1:14" s="153" customFormat="1" ht="20.100000000000001" hidden="1" customHeight="1">
      <c r="A54" s="84"/>
      <c r="B54" s="85"/>
      <c r="C54" s="85"/>
      <c r="D54" s="96"/>
      <c r="E54" s="96"/>
      <c r="F54" s="96"/>
      <c r="G54" s="96"/>
      <c r="H54" s="96"/>
      <c r="I54" s="96"/>
      <c r="J54" s="96"/>
      <c r="K54" s="96"/>
      <c r="L54" s="96"/>
      <c r="M54" s="96"/>
      <c r="N54" s="96"/>
    </row>
    <row r="55" spans="1:14" s="153" customFormat="1" ht="20.100000000000001" hidden="1" customHeight="1">
      <c r="A55" s="84"/>
      <c r="B55" s="85"/>
      <c r="C55" s="85"/>
      <c r="D55" s="96"/>
      <c r="E55" s="96"/>
      <c r="F55" s="96"/>
      <c r="G55" s="96"/>
      <c r="H55" s="96"/>
      <c r="I55" s="96"/>
      <c r="J55" s="96"/>
      <c r="K55" s="96"/>
      <c r="L55" s="96"/>
      <c r="M55" s="96"/>
      <c r="N55" s="96"/>
    </row>
    <row r="56" spans="1:14" s="153" customFormat="1" ht="20.100000000000001" hidden="1" customHeight="1">
      <c r="A56" s="84"/>
      <c r="B56" s="85"/>
      <c r="C56" s="85"/>
      <c r="D56" s="96"/>
      <c r="E56" s="96"/>
      <c r="F56" s="96"/>
      <c r="G56" s="96"/>
      <c r="H56" s="96"/>
      <c r="I56" s="96"/>
      <c r="J56" s="96"/>
      <c r="K56" s="96"/>
      <c r="L56" s="96"/>
      <c r="M56" s="96"/>
      <c r="N56" s="96"/>
    </row>
    <row r="57" spans="1:14" s="153" customFormat="1" ht="20.100000000000001" hidden="1" customHeight="1">
      <c r="A57" s="84"/>
      <c r="B57" s="85"/>
      <c r="C57" s="85"/>
      <c r="D57" s="96"/>
      <c r="E57" s="96"/>
      <c r="F57" s="96"/>
      <c r="G57" s="96"/>
      <c r="H57" s="96"/>
      <c r="I57" s="96"/>
      <c r="J57" s="96"/>
      <c r="K57" s="96"/>
      <c r="L57" s="96"/>
      <c r="M57" s="96"/>
      <c r="N57" s="96"/>
    </row>
    <row r="58" spans="1:14" s="153" customFormat="1" ht="20.100000000000001" customHeight="1" thickBot="1">
      <c r="A58" s="160"/>
      <c r="B58" s="162"/>
      <c r="C58" s="165"/>
      <c r="D58" s="163"/>
      <c r="E58" s="164"/>
      <c r="F58" s="164"/>
      <c r="G58" s="164"/>
      <c r="H58" s="164"/>
      <c r="I58" s="164"/>
      <c r="J58" s="164"/>
      <c r="K58" s="164"/>
      <c r="L58" s="164"/>
      <c r="M58" s="351"/>
      <c r="N58" s="332"/>
    </row>
    <row r="59" spans="1:14">
      <c r="A59" s="34"/>
      <c r="B59" s="226" t="s">
        <v>114</v>
      </c>
      <c r="C59" s="349">
        <f>COUNTA(A5:A57)</f>
        <v>0</v>
      </c>
      <c r="D59" s="67"/>
      <c r="E59" s="67"/>
      <c r="N59" s="44"/>
    </row>
    <row r="60" spans="1:14">
      <c r="A60" s="34"/>
      <c r="B60" s="227" t="s">
        <v>164</v>
      </c>
      <c r="C60" s="340">
        <f>COUNTA(B5:B57)</f>
        <v>0</v>
      </c>
      <c r="D60" s="67"/>
      <c r="E60" s="67"/>
      <c r="N60" s="44"/>
    </row>
    <row r="61" spans="1:14" ht="13.5" thickBot="1">
      <c r="A61" s="34"/>
      <c r="B61" s="228" t="s">
        <v>165</v>
      </c>
      <c r="C61" s="341">
        <f>COUNTIF(D5:D57,E61)</f>
        <v>0</v>
      </c>
      <c r="D61" s="67" t="s">
        <v>166</v>
      </c>
      <c r="E61" s="67" t="s">
        <v>167</v>
      </c>
      <c r="N61" s="44"/>
    </row>
    <row r="62" spans="1:14" hidden="1">
      <c r="A62" s="34"/>
      <c r="B62" s="12"/>
      <c r="C62" s="13"/>
      <c r="D62" s="67"/>
      <c r="E62" s="67"/>
      <c r="N62" s="44"/>
    </row>
    <row r="63" spans="1:14" ht="13.5" hidden="1" thickBot="1">
      <c r="A63" s="34"/>
      <c r="B63" s="68"/>
      <c r="C63" s="342"/>
      <c r="D63" s="67"/>
      <c r="E63" s="67"/>
      <c r="N63" s="44"/>
    </row>
    <row r="64" spans="1:14" ht="13.5" hidden="1" thickBot="1">
      <c r="A64" s="34"/>
      <c r="B64" s="343" t="s">
        <v>168</v>
      </c>
      <c r="C64" s="344"/>
      <c r="D64" s="67"/>
      <c r="E64" s="67"/>
      <c r="N64" s="44"/>
    </row>
    <row r="65" spans="1:5" hidden="1">
      <c r="A65" s="34"/>
      <c r="B65" s="345" t="s">
        <v>169</v>
      </c>
      <c r="C65" s="28">
        <f>COUNTIF('12'!$N$5:$N$56,B65)</f>
        <v>0</v>
      </c>
      <c r="D65" s="67"/>
      <c r="E65" s="67"/>
    </row>
    <row r="66" spans="1:5" hidden="1">
      <c r="A66" s="34"/>
      <c r="B66" s="346" t="s">
        <v>170</v>
      </c>
      <c r="C66" s="29">
        <f>COUNTIF('12'!$N$5:$N$56,B66)</f>
        <v>0</v>
      </c>
      <c r="D66" s="67"/>
      <c r="E66" s="67"/>
    </row>
    <row r="67" spans="1:5" hidden="1">
      <c r="A67" s="34"/>
      <c r="B67" s="346" t="s">
        <v>171</v>
      </c>
      <c r="C67" s="29">
        <f>COUNTIF('12'!$N$5:$N$56,B67)</f>
        <v>0</v>
      </c>
      <c r="D67" s="67"/>
      <c r="E67" s="67"/>
    </row>
    <row r="68" spans="1:5" hidden="1">
      <c r="A68" s="34"/>
      <c r="B68" s="346" t="s">
        <v>172</v>
      </c>
      <c r="C68" s="29">
        <f>COUNTIF('12'!$N$5:$N$56,B68)</f>
        <v>0</v>
      </c>
      <c r="D68" s="67"/>
      <c r="E68" s="67"/>
    </row>
    <row r="69" spans="1:5" hidden="1">
      <c r="A69" s="34"/>
      <c r="B69" s="346" t="s">
        <v>173</v>
      </c>
      <c r="C69" s="29">
        <f>COUNTIF('12'!$N$5:$N$56,B69)</f>
        <v>0</v>
      </c>
      <c r="D69" s="67"/>
      <c r="E69" s="67"/>
    </row>
    <row r="70" spans="1:5" ht="13.5" hidden="1" thickBot="1">
      <c r="A70" s="34"/>
      <c r="B70" s="347" t="s">
        <v>174</v>
      </c>
      <c r="C70" s="30">
        <f>COUNTIF('12'!$N$5:$N$56,B70)</f>
        <v>0</v>
      </c>
      <c r="D70" s="67"/>
      <c r="E70" s="67"/>
    </row>
    <row r="71" spans="1:5">
      <c r="A71" s="34"/>
      <c r="B71" s="42"/>
      <c r="D71" s="67"/>
    </row>
    <row r="72" spans="1:5">
      <c r="A72" s="34"/>
      <c r="B72" s="42"/>
      <c r="D72" s="67"/>
    </row>
    <row r="73" spans="1:5">
      <c r="A73" s="34"/>
      <c r="B73" s="42"/>
      <c r="D73" s="67"/>
    </row>
    <row r="74" spans="1:5">
      <c r="A74" s="34"/>
      <c r="B74" s="42"/>
      <c r="D74" s="67"/>
    </row>
    <row r="75" spans="1:5">
      <c r="A75" s="34"/>
      <c r="B75" s="42"/>
      <c r="D75" s="67"/>
    </row>
    <row r="76" spans="1:5">
      <c r="A76" s="34"/>
      <c r="B76" s="42"/>
      <c r="D76" s="67"/>
    </row>
    <row r="77" spans="1:5">
      <c r="A77" s="34"/>
      <c r="B77" s="42"/>
      <c r="D77" s="67"/>
    </row>
    <row r="78" spans="1:5">
      <c r="A78" s="34"/>
      <c r="B78" s="42"/>
      <c r="D78" s="67"/>
    </row>
    <row r="79" spans="1:5">
      <c r="A79" s="34"/>
      <c r="B79" s="42"/>
      <c r="D79" s="67"/>
    </row>
    <row r="80" spans="1:5">
      <c r="A80" s="34"/>
      <c r="B80" s="42"/>
      <c r="D80" s="67"/>
    </row>
    <row r="81" spans="1:1">
      <c r="A81" s="34"/>
    </row>
    <row r="82" spans="1:1">
      <c r="A82" s="34"/>
    </row>
    <row r="83" spans="1:1">
      <c r="A83" s="34"/>
    </row>
    <row r="84" spans="1:1">
      <c r="A84" s="34"/>
    </row>
    <row r="85" spans="1:1">
      <c r="A85" s="34"/>
    </row>
    <row r="86" spans="1:1">
      <c r="A86" s="34"/>
    </row>
    <row r="87" spans="1:1">
      <c r="A87" s="34"/>
    </row>
    <row r="88" spans="1:1">
      <c r="A88" s="34"/>
    </row>
    <row r="89" spans="1:1">
      <c r="A89" s="34"/>
    </row>
    <row r="90" spans="1:1">
      <c r="A90" s="34"/>
    </row>
    <row r="91" spans="1:1">
      <c r="A91" s="34"/>
    </row>
    <row r="92" spans="1:1">
      <c r="A92" s="34"/>
    </row>
    <row r="93" spans="1:1">
      <c r="A93" s="34"/>
    </row>
    <row r="94" spans="1:1">
      <c r="A94" s="34"/>
    </row>
    <row r="95" spans="1:1">
      <c r="A95" s="34"/>
    </row>
    <row r="96" spans="1:1">
      <c r="A96" s="34"/>
    </row>
    <row r="97" spans="1:15" ht="14.45" customHeight="1">
      <c r="A97" s="2"/>
      <c r="B97" s="2"/>
      <c r="D97" s="73"/>
      <c r="M97" s="73"/>
      <c r="N97" s="44"/>
    </row>
    <row r="98" spans="1:15" ht="14.25" customHeight="1">
      <c r="A98" s="2"/>
      <c r="B98" s="2"/>
      <c r="D98" s="73"/>
      <c r="M98" s="73"/>
      <c r="N98" s="44"/>
    </row>
    <row r="99" spans="1:15" ht="14.25" customHeight="1">
      <c r="A99" s="2"/>
      <c r="B99" s="2"/>
      <c r="D99" s="73"/>
      <c r="M99" s="73"/>
      <c r="N99" s="44"/>
    </row>
    <row r="100" spans="1:15" ht="1.5" customHeight="1">
      <c r="A100" s="2"/>
      <c r="B100" s="2"/>
      <c r="D100" s="73"/>
      <c r="M100" s="73"/>
      <c r="N100" s="44"/>
    </row>
    <row r="101" spans="1:15" ht="14.45" customHeight="1">
      <c r="B101" s="42"/>
      <c r="D101" s="67"/>
      <c r="N101" s="44"/>
    </row>
    <row r="102" spans="1:15" s="1" customFormat="1" ht="14.45" customHeight="1">
      <c r="A102" s="33"/>
      <c r="B102" s="42"/>
      <c r="C102" s="2"/>
      <c r="D102" s="67"/>
      <c r="E102" s="73"/>
      <c r="F102" s="73"/>
      <c r="G102" s="73"/>
      <c r="H102" s="73"/>
      <c r="I102" s="73"/>
      <c r="J102" s="73"/>
      <c r="K102" s="73"/>
      <c r="L102" s="73"/>
      <c r="M102" s="36"/>
      <c r="N102" s="44"/>
      <c r="O102" s="2"/>
    </row>
    <row r="103" spans="1:15" ht="14.45" customHeight="1">
      <c r="B103" s="42"/>
      <c r="D103" s="67"/>
      <c r="N103" s="44"/>
    </row>
    <row r="104" spans="1:15" ht="14.45" customHeight="1">
      <c r="B104" s="42"/>
      <c r="D104" s="67"/>
      <c r="N104" s="44"/>
    </row>
    <row r="105" spans="1:15" ht="17.25" customHeight="1">
      <c r="B105" s="42"/>
      <c r="D105" s="67"/>
      <c r="N105" s="44"/>
    </row>
    <row r="106" spans="1:15" ht="14.45" customHeight="1">
      <c r="B106" s="42"/>
      <c r="D106" s="67"/>
      <c r="N106" s="44"/>
    </row>
    <row r="107" spans="1:15" ht="14.45" customHeight="1">
      <c r="B107" s="42"/>
      <c r="D107" s="67"/>
      <c r="N107" s="44"/>
    </row>
    <row r="108" spans="1:15" ht="14.45" customHeight="1">
      <c r="B108" s="42"/>
      <c r="D108" s="67"/>
      <c r="N108" s="44"/>
    </row>
    <row r="109" spans="1:15" ht="14.45" customHeight="1">
      <c r="B109" s="42"/>
      <c r="D109" s="67"/>
      <c r="N109" s="44"/>
    </row>
    <row r="110" spans="1:15" ht="14.45" customHeight="1">
      <c r="B110" s="42"/>
      <c r="D110" s="67"/>
      <c r="N110" s="44"/>
    </row>
    <row r="111" spans="1:15" ht="14.45" customHeight="1">
      <c r="B111" s="42"/>
      <c r="D111" s="67"/>
      <c r="N111" s="44"/>
    </row>
    <row r="112" spans="1:15" ht="14.45" customHeight="1">
      <c r="B112" s="42"/>
      <c r="D112" s="67"/>
      <c r="N112" s="4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1:15" ht="14.45" customHeight="1">
      <c r="B161" s="42"/>
      <c r="D161" s="67"/>
      <c r="N161" s="44"/>
    </row>
    <row r="162" spans="1:15" ht="14.45" customHeight="1">
      <c r="B162" s="42"/>
      <c r="D162" s="67"/>
      <c r="N162" s="44"/>
    </row>
    <row r="163" spans="1:15" ht="14.45" customHeight="1">
      <c r="B163" s="42"/>
      <c r="D163" s="67"/>
      <c r="N163" s="44"/>
    </row>
    <row r="164" spans="1:15" ht="14.45" customHeight="1">
      <c r="B164" s="42"/>
      <c r="D164" s="67"/>
      <c r="N164" s="44"/>
    </row>
    <row r="165" spans="1:15" ht="14.45" customHeight="1">
      <c r="B165" s="42"/>
      <c r="D165" s="67"/>
      <c r="N165" s="44"/>
    </row>
    <row r="166" spans="1:15" s="1" customFormat="1" ht="14.45" customHeight="1">
      <c r="A166" s="33"/>
      <c r="B166" s="42"/>
      <c r="C166" s="2"/>
      <c r="D166" s="67"/>
      <c r="E166" s="73"/>
      <c r="F166" s="73"/>
      <c r="G166" s="73"/>
      <c r="H166" s="73"/>
      <c r="I166" s="73"/>
      <c r="J166" s="73"/>
      <c r="K166" s="73"/>
      <c r="L166" s="73"/>
      <c r="M166" s="36"/>
      <c r="N166" s="44"/>
      <c r="O166" s="2"/>
    </row>
    <row r="167" spans="1:15" ht="14.45" customHeight="1">
      <c r="B167" s="42"/>
      <c r="D167" s="67"/>
      <c r="N167" s="44"/>
    </row>
    <row r="168" spans="1:15" ht="14.45" customHeight="1">
      <c r="B168" s="42"/>
      <c r="D168" s="67"/>
      <c r="N168" s="44"/>
    </row>
    <row r="169" spans="1:15" ht="14.45" customHeight="1">
      <c r="B169" s="42"/>
      <c r="D169" s="67"/>
      <c r="N169" s="44"/>
    </row>
    <row r="170" spans="1:15" ht="14.45" customHeight="1">
      <c r="B170" s="42"/>
      <c r="D170" s="67"/>
      <c r="N170" s="44"/>
    </row>
    <row r="171" spans="1:15" ht="14.45" customHeight="1">
      <c r="B171" s="42"/>
      <c r="D171" s="67"/>
      <c r="N171" s="44"/>
    </row>
    <row r="172" spans="1:15" ht="14.45" customHeight="1">
      <c r="B172" s="42"/>
      <c r="D172" s="67"/>
      <c r="N172" s="44"/>
    </row>
    <row r="173" spans="1:15" ht="14.45" customHeight="1">
      <c r="B173" s="42"/>
      <c r="D173" s="67"/>
      <c r="N173" s="44"/>
    </row>
    <row r="174" spans="1:15" ht="14.45" customHeight="1">
      <c r="B174" s="42"/>
      <c r="D174" s="67"/>
      <c r="N174" s="44"/>
    </row>
    <row r="175" spans="1:15" ht="14.45" customHeight="1">
      <c r="B175" s="42"/>
      <c r="D175" s="67"/>
      <c r="N175" s="44"/>
    </row>
    <row r="176" spans="1:15" ht="14.45" customHeight="1">
      <c r="B176" s="42"/>
      <c r="D176" s="67"/>
      <c r="N176" s="44"/>
    </row>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spans="1:15" ht="14.45" customHeight="1">
      <c r="B225" s="42"/>
      <c r="D225" s="67"/>
      <c r="N225" s="44"/>
    </row>
    <row r="226" spans="1:15" ht="14.45" customHeight="1">
      <c r="B226" s="42"/>
      <c r="D226" s="67"/>
      <c r="N226" s="44"/>
    </row>
    <row r="227" spans="1:15" ht="14.45" customHeight="1">
      <c r="B227" s="42"/>
      <c r="D227" s="67"/>
      <c r="N227" s="44"/>
    </row>
    <row r="228" spans="1:15" ht="14.45" customHeight="1">
      <c r="B228" s="42"/>
      <c r="D228" s="67"/>
      <c r="N228" s="44"/>
    </row>
    <row r="229" spans="1:15" ht="14.45" customHeight="1">
      <c r="B229" s="42"/>
      <c r="D229" s="67"/>
      <c r="N229" s="44"/>
    </row>
    <row r="230" spans="1:15" s="1" customFormat="1" ht="14.45" customHeight="1">
      <c r="A230" s="33"/>
      <c r="B230" s="42"/>
      <c r="C230" s="2"/>
      <c r="D230" s="67"/>
      <c r="E230" s="73"/>
      <c r="F230" s="73"/>
      <c r="G230" s="73"/>
      <c r="H230" s="73"/>
      <c r="I230" s="73"/>
      <c r="J230" s="73"/>
      <c r="K230" s="73"/>
      <c r="L230" s="73"/>
      <c r="M230" s="36"/>
      <c r="N230" s="44"/>
      <c r="O230" s="2"/>
    </row>
    <row r="231" spans="1:15" ht="14.45" customHeight="1">
      <c r="B231" s="42"/>
      <c r="D231" s="67"/>
      <c r="N231" s="44"/>
    </row>
    <row r="232" spans="1:15" ht="14.45" customHeight="1">
      <c r="B232" s="42"/>
      <c r="D232" s="67"/>
      <c r="N232" s="44"/>
    </row>
    <row r="233" spans="1:15" ht="14.45" customHeight="1">
      <c r="B233" s="42"/>
      <c r="D233" s="67"/>
      <c r="N233" s="44"/>
    </row>
    <row r="234" spans="1:15" ht="14.45" customHeight="1">
      <c r="B234" s="42"/>
      <c r="D234" s="67"/>
      <c r="N234" s="44"/>
    </row>
    <row r="235" spans="1:15" ht="14.45" customHeight="1">
      <c r="B235" s="42"/>
      <c r="D235" s="67"/>
      <c r="N235" s="44"/>
    </row>
    <row r="236" spans="1:15" ht="14.45" customHeight="1">
      <c r="B236" s="42"/>
      <c r="D236" s="67"/>
      <c r="N236" s="44"/>
    </row>
    <row r="237" spans="1:15" ht="14.45" customHeight="1">
      <c r="B237" s="42"/>
      <c r="D237" s="67"/>
      <c r="N237" s="44"/>
    </row>
    <row r="238" spans="1:15" ht="14.45" customHeight="1">
      <c r="B238" s="42"/>
      <c r="D238" s="67"/>
      <c r="N238" s="44"/>
    </row>
    <row r="239" spans="1:15" ht="14.45" customHeight="1">
      <c r="B239" s="42"/>
      <c r="D239" s="67"/>
      <c r="N239" s="44"/>
    </row>
    <row r="240" spans="1:15" ht="14.45" customHeight="1">
      <c r="B240" s="42"/>
      <c r="D240" s="67"/>
      <c r="N240" s="44"/>
    </row>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2.7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3" ht="21.75" customHeight="1"/>
    <row r="874" ht="21.75" customHeight="1"/>
    <row r="875" ht="21.7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sheetData>
  <sheetProtection algorithmName="SHA-512" hashValue="J69Vehg+ET8ll865TjxLW3Bv3FqxdQy92GxKSUkxvViBqY9skd1ff5/2a/9Oq9ekNx3Xd64TOBNCa3q1buXGtA==" saltValue="UL51p6UWfnuLti5lNLOcdQ=="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orientation="landscape" horizontalDpi="300" verticalDpi="300" r:id="rId1"/>
  <headerFooter alignWithMargins="0">
    <oddHeader xml:space="preserve">&amp;L&amp;"Arial,Bold"SCA North America
TENA ULTRA&amp;C&amp;"Arial,Bold"&amp;12
&amp;"Arial,Regular"&amp;10
&amp;R&amp;D
</oddHeader>
    <oddFooter>&amp;R&amp;P&amp;L&amp;1#&amp;"Calibri"&amp;10 Essity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K74"/>
  <sheetViews>
    <sheetView tabSelected="1" zoomScaleNormal="100" workbookViewId="0">
      <selection activeCell="C64" sqref="C64"/>
    </sheetView>
  </sheetViews>
  <sheetFormatPr defaultColWidth="9.140625" defaultRowHeight="15.75"/>
  <cols>
    <col min="1" max="1" width="21.140625" style="2" customWidth="1"/>
    <col min="2" max="2" width="14.42578125" style="2" bestFit="1" customWidth="1"/>
    <col min="3" max="3" width="44.5703125" style="2" customWidth="1"/>
    <col min="4" max="4" width="9.5703125" style="2" customWidth="1"/>
    <col min="5" max="5" width="13.28515625" style="2" bestFit="1" customWidth="1"/>
    <col min="6" max="6" width="13.85546875" style="2" bestFit="1" customWidth="1"/>
    <col min="7" max="7" width="11.7109375" style="2" customWidth="1"/>
    <col min="8" max="8" width="11.42578125" style="2" bestFit="1" customWidth="1"/>
    <col min="9" max="9" width="11.7109375" style="2" customWidth="1"/>
    <col min="10" max="10" width="12.28515625" style="2" customWidth="1"/>
    <col min="11" max="11" width="12.140625" style="62" customWidth="1"/>
    <col min="12" max="16384" width="9.140625" style="2"/>
  </cols>
  <sheetData>
    <row r="1" spans="1:11" s="10" customFormat="1" ht="20.25">
      <c r="A1" s="61" t="s">
        <v>57</v>
      </c>
      <c r="B1" s="61"/>
      <c r="C1" s="313"/>
      <c r="D1" s="313"/>
      <c r="E1" s="313"/>
      <c r="F1" s="313"/>
      <c r="G1" s="313"/>
      <c r="H1" s="313"/>
      <c r="I1" s="313"/>
      <c r="J1" s="313"/>
      <c r="K1" s="62"/>
    </row>
    <row r="2" spans="1:11" ht="16.5" thickBot="1"/>
    <row r="3" spans="1:11" s="48" customFormat="1" ht="16.5" thickBot="1">
      <c r="A3" s="63" t="s">
        <v>58</v>
      </c>
      <c r="B3" s="63"/>
      <c r="C3" s="14"/>
      <c r="D3" s="64"/>
      <c r="K3" s="62"/>
    </row>
    <row r="4" spans="1:11" s="48" customFormat="1" ht="16.5" thickBot="1">
      <c r="A4" s="63" t="s">
        <v>59</v>
      </c>
      <c r="B4" s="63"/>
      <c r="C4" s="260">
        <f ca="1">TODAY()</f>
        <v>45175</v>
      </c>
      <c r="D4" s="64"/>
      <c r="J4" s="62"/>
    </row>
    <row r="5" spans="1:11" ht="16.5" thickBot="1"/>
    <row r="6" spans="1:11">
      <c r="A6" s="264"/>
      <c r="B6" s="265"/>
      <c r="C6" s="265"/>
      <c r="D6" s="265"/>
      <c r="E6" s="265"/>
      <c r="F6" s="296"/>
      <c r="G6" s="297" t="s">
        <v>60</v>
      </c>
      <c r="H6" s="265"/>
      <c r="I6" s="266" t="s">
        <v>61</v>
      </c>
      <c r="J6" s="267"/>
    </row>
    <row r="7" spans="1:11" s="62" customFormat="1">
      <c r="A7" s="268" t="s">
        <v>62</v>
      </c>
      <c r="B7" s="298"/>
      <c r="C7" s="298" t="s">
        <v>63</v>
      </c>
      <c r="D7" s="298" t="s">
        <v>64</v>
      </c>
      <c r="E7" s="271" t="s">
        <v>65</v>
      </c>
      <c r="F7" s="271" t="s">
        <v>66</v>
      </c>
      <c r="G7" s="271" t="s">
        <v>67</v>
      </c>
      <c r="H7" s="298" t="s">
        <v>68</v>
      </c>
      <c r="I7" s="298" t="s">
        <v>69</v>
      </c>
      <c r="J7" s="269" t="s">
        <v>70</v>
      </c>
    </row>
    <row r="8" spans="1:11">
      <c r="A8" s="174"/>
      <c r="B8" s="153"/>
      <c r="C8" s="153"/>
      <c r="J8" s="65"/>
    </row>
    <row r="9" spans="1:11" ht="17.45" customHeight="1">
      <c r="A9" s="299" t="s">
        <v>71</v>
      </c>
      <c r="B9" s="175"/>
      <c r="C9" s="176">
        <v>1</v>
      </c>
      <c r="D9" s="177" t="str">
        <f>IF('Budget et Recensement'!C10=0,"",'Budget et Recensement'!C10)</f>
        <v/>
      </c>
      <c r="E9" s="177" t="str">
        <f>IF('Budget et Recensement'!B10=0,"",'Budget et Recensement'!B10)</f>
        <v/>
      </c>
      <c r="F9" s="177" t="str">
        <f>IF('Budget et Recensement'!D10=0,"",'Budget et Recensement'!D10)</f>
        <v/>
      </c>
      <c r="G9" s="178" t="str">
        <f>IF(E9="","",F9/E9)</f>
        <v/>
      </c>
      <c r="H9" s="179" t="str">
        <f>IF('Budget et Recensement'!F10=0,"",'Budget et Recensement'!F10)</f>
        <v/>
      </c>
      <c r="I9" s="179" t="str">
        <f>IF('Budget et Recensement'!I10=0,"",'Budget et Recensement'!I10)</f>
        <v/>
      </c>
      <c r="J9" s="300" t="str">
        <f>IF(H9="","",I9-H9)</f>
        <v/>
      </c>
    </row>
    <row r="10" spans="1:11" ht="17.45" customHeight="1">
      <c r="A10" s="299" t="s">
        <v>72</v>
      </c>
      <c r="B10" s="175"/>
      <c r="C10" s="176">
        <v>2</v>
      </c>
      <c r="D10" s="177" t="str">
        <f>IF('Budget et Recensement'!C11=0,"",'Budget et Recensement'!C11)</f>
        <v/>
      </c>
      <c r="E10" s="177" t="str">
        <f>IF('Budget et Recensement'!B11=0,"",'Budget et Recensement'!B11)</f>
        <v/>
      </c>
      <c r="F10" s="177" t="str">
        <f>IF('Budget et Recensement'!D11=0,"",'Budget et Recensement'!D11)</f>
        <v/>
      </c>
      <c r="G10" s="178" t="str">
        <f>IF(E10="","",F10/E10)</f>
        <v/>
      </c>
      <c r="H10" s="179" t="str">
        <f>IF('Budget et Recensement'!F11=0,"",'Budget et Recensement'!F11)</f>
        <v/>
      </c>
      <c r="I10" s="179" t="str">
        <f>IF('Budget et Recensement'!I11=0,"",'Budget et Recensement'!I11)</f>
        <v/>
      </c>
      <c r="J10" s="300" t="str">
        <f t="shared" ref="J10:J18" si="0">IF(H10="","",I10-H10)</f>
        <v/>
      </c>
    </row>
    <row r="11" spans="1:11" ht="17.45" customHeight="1">
      <c r="A11" s="299" t="s">
        <v>73</v>
      </c>
      <c r="B11" s="175"/>
      <c r="C11" s="176">
        <v>3</v>
      </c>
      <c r="D11" s="177" t="str">
        <f>IF('Budget et Recensement'!C12=0,"",'Budget et Recensement'!C12)</f>
        <v/>
      </c>
      <c r="E11" s="177" t="str">
        <f>IF('Budget et Recensement'!B12=0,"",'Budget et Recensement'!B12)</f>
        <v/>
      </c>
      <c r="F11" s="177" t="str">
        <f>IF('Budget et Recensement'!D12=0,"",'Budget et Recensement'!D12)</f>
        <v/>
      </c>
      <c r="G11" s="178" t="str">
        <f t="shared" ref="G11:G18" si="1">IF(E11="","",F11/E11)</f>
        <v/>
      </c>
      <c r="H11" s="179" t="str">
        <f>IF('Budget et Recensement'!F12=0,"",'Budget et Recensement'!F12)</f>
        <v/>
      </c>
      <c r="I11" s="179" t="str">
        <f>IF('Budget et Recensement'!I12=0,"",'Budget et Recensement'!I12)</f>
        <v/>
      </c>
      <c r="J11" s="300" t="str">
        <f t="shared" si="0"/>
        <v/>
      </c>
    </row>
    <row r="12" spans="1:11" ht="17.45" customHeight="1">
      <c r="A12" s="299" t="s">
        <v>74</v>
      </c>
      <c r="B12" s="175"/>
      <c r="C12" s="176">
        <v>4</v>
      </c>
      <c r="D12" s="177" t="str">
        <f>IF('Budget et Recensement'!C13=0,"",'Budget et Recensement'!C13)</f>
        <v/>
      </c>
      <c r="E12" s="177" t="str">
        <f>IF('Budget et Recensement'!B13=0,"",'Budget et Recensement'!B13)</f>
        <v/>
      </c>
      <c r="F12" s="177" t="str">
        <f>IF('Budget et Recensement'!D13=0,"",'Budget et Recensement'!D13)</f>
        <v/>
      </c>
      <c r="G12" s="178" t="str">
        <f t="shared" si="1"/>
        <v/>
      </c>
      <c r="H12" s="179" t="str">
        <f>IF('Budget et Recensement'!F13=0,"",'Budget et Recensement'!F13)</f>
        <v/>
      </c>
      <c r="I12" s="179" t="str">
        <f>IF('Budget et Recensement'!I13=0,"",'Budget et Recensement'!I13)</f>
        <v/>
      </c>
      <c r="J12" s="300" t="str">
        <f t="shared" si="0"/>
        <v/>
      </c>
    </row>
    <row r="13" spans="1:11" ht="17.45" customHeight="1">
      <c r="A13" s="299" t="s">
        <v>75</v>
      </c>
      <c r="B13" s="175"/>
      <c r="C13" s="176">
        <v>5</v>
      </c>
      <c r="D13" s="177" t="str">
        <f>IF('Budget et Recensement'!C14=0,"",'Budget et Recensement'!C14)</f>
        <v/>
      </c>
      <c r="E13" s="177" t="str">
        <f>IF('Budget et Recensement'!B14=0,"",'Budget et Recensement'!B14)</f>
        <v/>
      </c>
      <c r="F13" s="177" t="str">
        <f>IF('Budget et Recensement'!D14=0,"",'Budget et Recensement'!D14)</f>
        <v/>
      </c>
      <c r="G13" s="178" t="str">
        <f t="shared" si="1"/>
        <v/>
      </c>
      <c r="H13" s="179" t="str">
        <f>IF('Budget et Recensement'!F14=0,"",'Budget et Recensement'!F14)</f>
        <v/>
      </c>
      <c r="I13" s="179" t="str">
        <f>IF('Budget et Recensement'!I14=0,"",'Budget et Recensement'!I14)</f>
        <v/>
      </c>
      <c r="J13" s="300" t="str">
        <f t="shared" si="0"/>
        <v/>
      </c>
    </row>
    <row r="14" spans="1:11" ht="17.45" customHeight="1">
      <c r="A14" s="299" t="s">
        <v>76</v>
      </c>
      <c r="B14" s="175"/>
      <c r="C14" s="176">
        <v>6</v>
      </c>
      <c r="D14" s="177" t="str">
        <f>IF('Budget et Recensement'!C15=0,"",'Budget et Recensement'!C15)</f>
        <v/>
      </c>
      <c r="E14" s="177" t="str">
        <f>IF('Budget et Recensement'!B15=0,"",'Budget et Recensement'!B15)</f>
        <v/>
      </c>
      <c r="F14" s="177" t="str">
        <f>IF('Budget et Recensement'!D15=0,"",'Budget et Recensement'!D15)</f>
        <v/>
      </c>
      <c r="G14" s="178" t="str">
        <f t="shared" si="1"/>
        <v/>
      </c>
      <c r="H14" s="179" t="str">
        <f>IF('Budget et Recensement'!F15=0,"",'Budget et Recensement'!F15)</f>
        <v/>
      </c>
      <c r="I14" s="179" t="str">
        <f>IF('Budget et Recensement'!I15=0,"",'Budget et Recensement'!I15)</f>
        <v/>
      </c>
      <c r="J14" s="300" t="str">
        <f t="shared" si="0"/>
        <v/>
      </c>
    </row>
    <row r="15" spans="1:11" ht="17.45" customHeight="1">
      <c r="A15" s="299" t="s">
        <v>77</v>
      </c>
      <c r="B15" s="175"/>
      <c r="C15" s="176">
        <v>7</v>
      </c>
      <c r="D15" s="177" t="str">
        <f>IF('Budget et Recensement'!C16=0,"",'Budget et Recensement'!C16)</f>
        <v/>
      </c>
      <c r="E15" s="177" t="str">
        <f>IF('Budget et Recensement'!B16=0,"",'Budget et Recensement'!B16)</f>
        <v/>
      </c>
      <c r="F15" s="177" t="str">
        <f>IF('Budget et Recensement'!D16=0,"",'Budget et Recensement'!D16)</f>
        <v/>
      </c>
      <c r="G15" s="178" t="str">
        <f t="shared" si="1"/>
        <v/>
      </c>
      <c r="H15" s="179" t="str">
        <f>IF('Budget et Recensement'!F16=0,"",'Budget et Recensement'!F16)</f>
        <v/>
      </c>
      <c r="I15" s="179" t="str">
        <f>IF('Budget et Recensement'!I16=0,"",'Budget et Recensement'!I16)</f>
        <v/>
      </c>
      <c r="J15" s="300" t="str">
        <f t="shared" si="0"/>
        <v/>
      </c>
    </row>
    <row r="16" spans="1:11" ht="17.45" customHeight="1">
      <c r="A16" s="299" t="s">
        <v>78</v>
      </c>
      <c r="B16" s="175"/>
      <c r="C16" s="176">
        <v>8</v>
      </c>
      <c r="D16" s="177" t="str">
        <f>IF('Budget et Recensement'!C17=0,"",'Budget et Recensement'!C17)</f>
        <v/>
      </c>
      <c r="E16" s="177" t="str">
        <f>IF('Budget et Recensement'!B17=0,"",'Budget et Recensement'!B17)</f>
        <v/>
      </c>
      <c r="F16" s="177" t="str">
        <f>IF('Budget et Recensement'!D17=0,"",'Budget et Recensement'!D17)</f>
        <v/>
      </c>
      <c r="G16" s="178" t="str">
        <f t="shared" si="1"/>
        <v/>
      </c>
      <c r="H16" s="179" t="str">
        <f>IF('Budget et Recensement'!F17=0,"",'Budget et Recensement'!F17)</f>
        <v/>
      </c>
      <c r="I16" s="179" t="str">
        <f>IF('Budget et Recensement'!I17=0,"",'Budget et Recensement'!I17)</f>
        <v/>
      </c>
      <c r="J16" s="300" t="str">
        <f t="shared" si="0"/>
        <v/>
      </c>
    </row>
    <row r="17" spans="1:11" ht="17.45" customHeight="1">
      <c r="A17" s="299" t="s">
        <v>79</v>
      </c>
      <c r="B17" s="175"/>
      <c r="C17" s="176">
        <v>9</v>
      </c>
      <c r="D17" s="177" t="str">
        <f>IF('Budget et Recensement'!C18=0,"",'Budget et Recensement'!C18)</f>
        <v/>
      </c>
      <c r="E17" s="177" t="str">
        <f>IF('Budget et Recensement'!B18=0,"",'Budget et Recensement'!B18)</f>
        <v/>
      </c>
      <c r="F17" s="177" t="str">
        <f>IF('Budget et Recensement'!D18=0,"",'Budget et Recensement'!D18)</f>
        <v/>
      </c>
      <c r="G17" s="178" t="str">
        <f t="shared" si="1"/>
        <v/>
      </c>
      <c r="H17" s="179" t="str">
        <f>IF('Budget et Recensement'!F18=0,"",'Budget et Recensement'!F18)</f>
        <v/>
      </c>
      <c r="I17" s="179" t="str">
        <f>IF('Budget et Recensement'!I18=0,"",'Budget et Recensement'!I18)</f>
        <v/>
      </c>
      <c r="J17" s="300" t="str">
        <f t="shared" si="0"/>
        <v/>
      </c>
    </row>
    <row r="18" spans="1:11" ht="17.45" customHeight="1">
      <c r="A18" s="299" t="s">
        <v>80</v>
      </c>
      <c r="B18" s="175"/>
      <c r="C18" s="176">
        <v>10</v>
      </c>
      <c r="D18" s="177" t="str">
        <f>IF('Budget et Recensement'!C19=0,"",'Budget et Recensement'!C19)</f>
        <v/>
      </c>
      <c r="E18" s="177" t="str">
        <f>IF('Budget et Recensement'!B19=0,"",'Budget et Recensement'!B19)</f>
        <v/>
      </c>
      <c r="F18" s="177" t="str">
        <f>IF('Budget et Recensement'!D19=0,"",'Budget et Recensement'!D19)</f>
        <v/>
      </c>
      <c r="G18" s="178" t="str">
        <f t="shared" si="1"/>
        <v/>
      </c>
      <c r="H18" s="179" t="str">
        <f>IF('Budget et Recensement'!F19=0,"",'Budget et Recensement'!F19)</f>
        <v/>
      </c>
      <c r="I18" s="179" t="str">
        <f>IF('Budget et Recensement'!I19=0,"",'Budget et Recensement'!I19)</f>
        <v/>
      </c>
      <c r="J18" s="300" t="str">
        <f t="shared" si="0"/>
        <v/>
      </c>
    </row>
    <row r="19" spans="1:11" ht="17.45" customHeight="1">
      <c r="A19" s="299" t="s">
        <v>81</v>
      </c>
      <c r="B19" s="175"/>
      <c r="C19" s="176">
        <v>11</v>
      </c>
      <c r="D19" s="177" t="str">
        <f>IF('Budget et Recensement'!C20=0,"",'Budget et Recensement'!C20)</f>
        <v/>
      </c>
      <c r="E19" s="177" t="str">
        <f>IF('Budget et Recensement'!B20=0,"",'Budget et Recensement'!B20)</f>
        <v/>
      </c>
      <c r="F19" s="177" t="str">
        <f>IF('Budget et Recensement'!D20=0,"",'Budget et Recensement'!D20)</f>
        <v/>
      </c>
      <c r="G19" s="178" t="str">
        <f t="shared" ref="G19:G25" si="2">IF(E19="","",F19/E19)</f>
        <v/>
      </c>
      <c r="H19" s="179" t="str">
        <f>IF('Budget et Recensement'!F20=0,"",'Budget et Recensement'!F20)</f>
        <v/>
      </c>
      <c r="I19" s="179" t="str">
        <f>IF('Budget et Recensement'!I20=0,"",'Budget et Recensement'!I20)</f>
        <v/>
      </c>
      <c r="J19" s="300" t="str">
        <f t="shared" ref="J19:J26" si="3">IF(H19="","",I19-H19)</f>
        <v/>
      </c>
    </row>
    <row r="20" spans="1:11" ht="17.45" customHeight="1">
      <c r="A20" s="299" t="s">
        <v>82</v>
      </c>
      <c r="B20" s="175"/>
      <c r="C20" s="176">
        <v>12</v>
      </c>
      <c r="D20" s="177" t="str">
        <f>IF('Budget et Recensement'!C21=0,"",'Budget et Recensement'!C21)</f>
        <v/>
      </c>
      <c r="E20" s="177" t="str">
        <f>IF('Budget et Recensement'!B21=0,"",'Budget et Recensement'!B21)</f>
        <v/>
      </c>
      <c r="F20" s="177" t="str">
        <f>IF('Budget et Recensement'!D21=0,"",'Budget et Recensement'!D21)</f>
        <v/>
      </c>
      <c r="G20" s="178" t="str">
        <f t="shared" si="2"/>
        <v/>
      </c>
      <c r="H20" s="179" t="str">
        <f>IF('Budget et Recensement'!F21=0,"",'Budget et Recensement'!F21)</f>
        <v/>
      </c>
      <c r="I20" s="179" t="str">
        <f>IF('Budget et Recensement'!I21=0,"",'Budget et Recensement'!I21)</f>
        <v/>
      </c>
      <c r="J20" s="300" t="str">
        <f t="shared" si="3"/>
        <v/>
      </c>
    </row>
    <row r="21" spans="1:11" ht="17.45" customHeight="1">
      <c r="A21" s="301" t="s">
        <v>83</v>
      </c>
      <c r="B21" s="180"/>
      <c r="C21" s="176">
        <v>13</v>
      </c>
      <c r="D21" s="177" t="str">
        <f>IF('Budget et Recensement'!C22=0,"",'Budget et Recensement'!C22)</f>
        <v/>
      </c>
      <c r="E21" s="177" t="str">
        <f>IF('Budget et Recensement'!B22=0,"",'Budget et Recensement'!B22)</f>
        <v/>
      </c>
      <c r="F21" s="177" t="str">
        <f>IF('Budget et Recensement'!D22=0,"",'Budget et Recensement'!D22)</f>
        <v/>
      </c>
      <c r="G21" s="178" t="str">
        <f t="shared" si="2"/>
        <v/>
      </c>
      <c r="H21" s="179" t="str">
        <f>IF('Budget et Recensement'!F22=0,"",'Budget et Recensement'!F22)</f>
        <v/>
      </c>
      <c r="I21" s="179" t="str">
        <f>IF('Budget et Recensement'!I22=0,"",'Budget et Recensement'!I22)</f>
        <v/>
      </c>
      <c r="J21" s="300" t="str">
        <f t="shared" si="3"/>
        <v/>
      </c>
    </row>
    <row r="22" spans="1:11" ht="17.45" customHeight="1">
      <c r="A22" s="301" t="s">
        <v>84</v>
      </c>
      <c r="B22" s="180"/>
      <c r="C22" s="176">
        <v>14</v>
      </c>
      <c r="D22" s="177" t="str">
        <f>IF('Budget et Recensement'!C23=0,"",'Budget et Recensement'!C23)</f>
        <v/>
      </c>
      <c r="E22" s="177" t="str">
        <f>IF('Budget et Recensement'!B23=0,"",'Budget et Recensement'!B23)</f>
        <v/>
      </c>
      <c r="F22" s="177" t="str">
        <f>IF('Budget et Recensement'!D23=0,"",'Budget et Recensement'!D23)</f>
        <v/>
      </c>
      <c r="G22" s="178" t="str">
        <f t="shared" si="2"/>
        <v/>
      </c>
      <c r="H22" s="179" t="str">
        <f>IF('Budget et Recensement'!F23=0,"",'Budget et Recensement'!F23)</f>
        <v/>
      </c>
      <c r="I22" s="179" t="str">
        <f>IF('Budget et Recensement'!I23=0,"",'Budget et Recensement'!I23)</f>
        <v/>
      </c>
      <c r="J22" s="300" t="str">
        <f t="shared" si="3"/>
        <v/>
      </c>
    </row>
    <row r="23" spans="1:11" ht="17.45" customHeight="1">
      <c r="A23" s="301" t="s">
        <v>85</v>
      </c>
      <c r="B23" s="180"/>
      <c r="C23" s="176">
        <v>15</v>
      </c>
      <c r="D23" s="177" t="str">
        <f>IF('Budget et Recensement'!C24=0,"",'Budget et Recensement'!C24)</f>
        <v/>
      </c>
      <c r="E23" s="177" t="str">
        <f>IF('Budget et Recensement'!B24=0,"",'Budget et Recensement'!B24)</f>
        <v/>
      </c>
      <c r="F23" s="177" t="str">
        <f>IF('Budget et Recensement'!D24=0,"",'Budget et Recensement'!D24)</f>
        <v/>
      </c>
      <c r="G23" s="178" t="str">
        <f t="shared" si="2"/>
        <v/>
      </c>
      <c r="H23" s="179" t="str">
        <f>IF('Budget et Recensement'!F24=0,"",'Budget et Recensement'!F24)</f>
        <v/>
      </c>
      <c r="I23" s="179" t="str">
        <f>IF('Budget et Recensement'!I24=0,"",'Budget et Recensement'!I24)</f>
        <v/>
      </c>
      <c r="J23" s="300" t="str">
        <f t="shared" si="3"/>
        <v/>
      </c>
    </row>
    <row r="24" spans="1:11" ht="17.45" customHeight="1">
      <c r="A24" s="301" t="s">
        <v>86</v>
      </c>
      <c r="B24" s="180"/>
      <c r="C24" s="176">
        <v>16</v>
      </c>
      <c r="D24" s="177" t="str">
        <f>IF('Budget et Recensement'!C25=0,"",'Budget et Recensement'!C25)</f>
        <v/>
      </c>
      <c r="E24" s="177" t="str">
        <f>IF('Budget et Recensement'!B25=0,"",'Budget et Recensement'!B25)</f>
        <v/>
      </c>
      <c r="F24" s="177" t="str">
        <f>IF('Budget et Recensement'!D25=0,"",'Budget et Recensement'!D25)</f>
        <v/>
      </c>
      <c r="G24" s="178" t="str">
        <f t="shared" si="2"/>
        <v/>
      </c>
      <c r="H24" s="179" t="str">
        <f>IF('Budget et Recensement'!F25=0,"",'Budget et Recensement'!F25)</f>
        <v/>
      </c>
      <c r="I24" s="179" t="str">
        <f>IF('Budget et Recensement'!I25=0,"",'Budget et Recensement'!I25)</f>
        <v/>
      </c>
      <c r="J24" s="300" t="str">
        <f t="shared" si="3"/>
        <v/>
      </c>
      <c r="K24" s="263"/>
    </row>
    <row r="25" spans="1:11" ht="17.45" customHeight="1">
      <c r="A25" s="301" t="s">
        <v>87</v>
      </c>
      <c r="B25" s="180"/>
      <c r="C25" s="176">
        <v>17</v>
      </c>
      <c r="D25" s="177" t="str">
        <f>IF('Budget et Recensement'!C26=0,"",'Budget et Recensement'!C26)</f>
        <v/>
      </c>
      <c r="E25" s="177" t="str">
        <f>IF('Budget et Recensement'!B26=0,"",'Budget et Recensement'!B26)</f>
        <v/>
      </c>
      <c r="F25" s="177" t="str">
        <f>IF('Budget et Recensement'!D26=0,"",'Budget et Recensement'!D26)</f>
        <v/>
      </c>
      <c r="G25" s="178" t="str">
        <f t="shared" si="2"/>
        <v/>
      </c>
      <c r="H25" s="179" t="str">
        <f>IF('Budget et Recensement'!F26=0,"",'Budget et Recensement'!F26)</f>
        <v/>
      </c>
      <c r="I25" s="179" t="str">
        <f>IF('Budget et Recensement'!I26=0,"",'Budget et Recensement'!I26)</f>
        <v/>
      </c>
      <c r="J25" s="300" t="str">
        <f t="shared" si="3"/>
        <v/>
      </c>
    </row>
    <row r="26" spans="1:11" ht="17.45" customHeight="1" thickBot="1">
      <c r="A26" s="302" t="s">
        <v>88</v>
      </c>
      <c r="B26" s="303"/>
      <c r="C26" s="304">
        <v>18</v>
      </c>
      <c r="D26" s="305" t="str">
        <f>IF('Budget et Recensement'!C27=0,"",'Budget et Recensement'!C27)</f>
        <v/>
      </c>
      <c r="E26" s="305" t="str">
        <f>IF('Budget et Recensement'!B27=0,"",'Budget et Recensement'!B27)</f>
        <v/>
      </c>
      <c r="F26" s="305" t="str">
        <f>IF('Budget et Recensement'!D27=0,"",'Budget et Recensement'!D27)</f>
        <v/>
      </c>
      <c r="G26" s="306" t="str">
        <f>IF(E26="","",F26/E26)</f>
        <v/>
      </c>
      <c r="H26" s="307" t="str">
        <f>IF('Budget et Recensement'!F27=0,"",'Budget et Recensement'!F27)</f>
        <v/>
      </c>
      <c r="I26" s="307" t="str">
        <f>IF('Budget et Recensement'!I27=0,"",'Budget et Recensement'!I27)</f>
        <v/>
      </c>
      <c r="J26" s="308" t="str">
        <f t="shared" si="3"/>
        <v/>
      </c>
    </row>
    <row r="28" spans="1:11" ht="18.75" thickBot="1">
      <c r="A28" s="66" t="str">
        <f>IF('Budget et Recensement'!B4="7","Weekly Order",IF('Budget et Recensement'!B4="14","Bi-Weekly Order",IF('Budget et Recensement'!B4="21","Tri-Weekly Order",IF('Budget et Recensement'!B4="28","Monthly Order",""))))</f>
        <v>Weekly Order</v>
      </c>
      <c r="B28" s="66"/>
      <c r="C28" s="313"/>
    </row>
    <row r="29" spans="1:11" ht="12.75">
      <c r="A29" s="381" t="s">
        <v>89</v>
      </c>
      <c r="B29" s="376" t="s">
        <v>90</v>
      </c>
      <c r="C29" s="376" t="s">
        <v>91</v>
      </c>
      <c r="D29" s="376" t="s">
        <v>92</v>
      </c>
      <c r="E29" s="376" t="s">
        <v>93</v>
      </c>
      <c r="F29" s="376" t="s">
        <v>94</v>
      </c>
      <c r="G29" s="376" t="s">
        <v>95</v>
      </c>
      <c r="H29" s="383" t="s">
        <v>96</v>
      </c>
      <c r="I29" s="376" t="s">
        <v>97</v>
      </c>
      <c r="J29" s="378" t="s">
        <v>98</v>
      </c>
      <c r="K29" s="2"/>
    </row>
    <row r="30" spans="1:11" ht="26.45" customHeight="1" thickBot="1">
      <c r="A30" s="382"/>
      <c r="B30" s="377"/>
      <c r="C30" s="380"/>
      <c r="D30" s="377"/>
      <c r="E30" s="377"/>
      <c r="F30" s="377"/>
      <c r="G30" s="377"/>
      <c r="H30" s="384"/>
      <c r="I30" s="377"/>
      <c r="J30" s="379"/>
      <c r="K30" s="2"/>
    </row>
    <row r="31" spans="1:11" ht="12.75">
      <c r="A31" s="54"/>
      <c r="B31" s="54"/>
      <c r="C31" s="314" t="s">
        <v>99</v>
      </c>
      <c r="D31" s="54"/>
      <c r="E31" s="315"/>
      <c r="F31" s="316"/>
      <c r="G31" s="317">
        <f>SUM(G32:G61)</f>
        <v>0</v>
      </c>
      <c r="H31" s="318">
        <f>SUM(H32:H61)</f>
        <v>0</v>
      </c>
      <c r="I31" s="319">
        <f>SUM(I32:I61)</f>
        <v>0</v>
      </c>
      <c r="J31" s="320">
        <f>SUM(J32:J61)</f>
        <v>0</v>
      </c>
      <c r="K31" s="2"/>
    </row>
    <row r="32" spans="1:11" s="153" customFormat="1" ht="18.95" customHeight="1">
      <c r="A32" s="182">
        <v>72631</v>
      </c>
      <c r="B32" s="182" t="s">
        <v>188</v>
      </c>
      <c r="C32" s="185" t="s">
        <v>212</v>
      </c>
      <c r="D32" s="182">
        <v>60</v>
      </c>
      <c r="E32" s="182">
        <v>4</v>
      </c>
      <c r="F32" s="183">
        <v>37.130000000000003</v>
      </c>
      <c r="G32" s="321">
        <f>SUMIF('Livraison par étage'!$B$8:$B$581,$A32,'Livraison par étage'!$D$8:$D$581)*'Budget et Recensement'!$B$4/D32</f>
        <v>0</v>
      </c>
      <c r="H32" s="322">
        <f>IF(G32=0,0,IF(G32&gt;0,ROUNDUP(G32,0)*F32,0))</f>
        <v>0</v>
      </c>
      <c r="I32" s="182"/>
      <c r="J32" s="323">
        <f>ROUNDUP(IF(I32&gt;G32,0,G32-I32),0)</f>
        <v>0</v>
      </c>
    </row>
    <row r="33" spans="1:10" s="153" customFormat="1" ht="18.95" customHeight="1">
      <c r="A33" s="182">
        <v>72632</v>
      </c>
      <c r="B33" s="182" t="s">
        <v>189</v>
      </c>
      <c r="C33" s="185" t="s">
        <v>213</v>
      </c>
      <c r="D33" s="182">
        <v>80</v>
      </c>
      <c r="E33" s="182">
        <v>4</v>
      </c>
      <c r="F33" s="183">
        <v>46.92</v>
      </c>
      <c r="G33" s="321">
        <f>SUMIF('Livraison par étage'!$B$8:$B$581,$A33,'Livraison par étage'!$D$8:$D$581)*'Budget et Recensement'!$B$4/D33</f>
        <v>0</v>
      </c>
      <c r="H33" s="322">
        <f t="shared" ref="H33:H47" si="4">IF(G33=0,0,IF(G33&gt;0,ROUNDUP(G33,0)*F33,0))</f>
        <v>0</v>
      </c>
      <c r="I33" s="182"/>
      <c r="J33" s="323">
        <f>ROUNDUP(IF(I33&gt;G33,0,G33-I33),0)</f>
        <v>0</v>
      </c>
    </row>
    <row r="34" spans="1:10" s="153" customFormat="1" ht="18.95" customHeight="1">
      <c r="A34" s="182">
        <v>72633</v>
      </c>
      <c r="B34" s="182" t="s">
        <v>190</v>
      </c>
      <c r="C34" s="185" t="s">
        <v>214</v>
      </c>
      <c r="D34" s="182">
        <v>72</v>
      </c>
      <c r="E34" s="182">
        <v>4</v>
      </c>
      <c r="F34" s="183">
        <v>43.34</v>
      </c>
      <c r="G34" s="321">
        <f>SUMIF('Livraison par étage'!$B$8:$B$581,$A34,'Livraison par étage'!$D$8:$D$581)*'Budget et Recensement'!$B$4/D34</f>
        <v>0</v>
      </c>
      <c r="H34" s="322">
        <f t="shared" si="4"/>
        <v>0</v>
      </c>
      <c r="I34" s="182"/>
      <c r="J34" s="323">
        <f t="shared" ref="J34:J61" si="5">ROUNDUP(IF(I34&gt;G34,0,G34-I34),0)</f>
        <v>0</v>
      </c>
    </row>
    <row r="35" spans="1:10" s="153" customFormat="1" ht="18.95" customHeight="1">
      <c r="A35" s="182">
        <v>72634</v>
      </c>
      <c r="B35" s="182" t="s">
        <v>197</v>
      </c>
      <c r="C35" s="185" t="s">
        <v>215</v>
      </c>
      <c r="D35" s="182">
        <v>56</v>
      </c>
      <c r="E35" s="182">
        <v>4</v>
      </c>
      <c r="F35" s="183">
        <v>40.07</v>
      </c>
      <c r="G35" s="321">
        <f>SUMIF('Livraison par étage'!$B$8:$B$581,$A35,'Livraison par étage'!$D$8:$D$581)*'Budget et Recensement'!$B$4/D35</f>
        <v>0</v>
      </c>
      <c r="H35" s="322">
        <f t="shared" si="4"/>
        <v>0</v>
      </c>
      <c r="I35" s="182"/>
      <c r="J35" s="323">
        <f t="shared" si="5"/>
        <v>0</v>
      </c>
    </row>
    <row r="36" spans="1:10" s="153" customFormat="1" ht="18.95" customHeight="1">
      <c r="A36" s="182">
        <v>72508</v>
      </c>
      <c r="B36" s="182" t="s">
        <v>195</v>
      </c>
      <c r="C36" s="185" t="s">
        <v>216</v>
      </c>
      <c r="D36" s="182">
        <v>48</v>
      </c>
      <c r="E36" s="182">
        <v>4</v>
      </c>
      <c r="F36" s="183">
        <v>67.790000000000006</v>
      </c>
      <c r="G36" s="321">
        <f>SUMIF('Livraison par étage'!$B$8:$B$581,$A36,'Livraison par étage'!$D$8:$D$581)*'Budget et Recensement'!$B$4/D36</f>
        <v>0</v>
      </c>
      <c r="H36" s="322">
        <f>IF(G36=0,0,IF(G36&gt;0,ROUNDUP(G36,0)*F36,0))</f>
        <v>0</v>
      </c>
      <c r="I36" s="182"/>
      <c r="J36" s="323">
        <f>ROUNDUP(IF(I36&gt;G36,0,G36-I36),0)</f>
        <v>0</v>
      </c>
    </row>
    <row r="37" spans="1:10" s="153" customFormat="1" ht="18.95" customHeight="1">
      <c r="A37" s="182">
        <v>72116</v>
      </c>
      <c r="B37" s="182" t="s">
        <v>191</v>
      </c>
      <c r="C37" s="185" t="s">
        <v>217</v>
      </c>
      <c r="D37" s="182">
        <v>64</v>
      </c>
      <c r="E37" s="182">
        <v>4</v>
      </c>
      <c r="F37" s="183">
        <v>60.71</v>
      </c>
      <c r="G37" s="321">
        <f>SUMIF('Livraison par étage'!$B$8:$B$581,$A37,'Livraison par étage'!$D$8:$D$581)*'Budget et Recensement'!$B$4/D37</f>
        <v>0</v>
      </c>
      <c r="H37" s="322">
        <f t="shared" si="4"/>
        <v>0</v>
      </c>
      <c r="I37" s="182"/>
      <c r="J37" s="323">
        <f t="shared" si="5"/>
        <v>0</v>
      </c>
    </row>
    <row r="38" spans="1:10" s="153" customFormat="1" ht="18.95" customHeight="1">
      <c r="A38" s="182">
        <v>72232</v>
      </c>
      <c r="B38" s="182" t="s">
        <v>192</v>
      </c>
      <c r="C38" s="185" t="s">
        <v>218</v>
      </c>
      <c r="D38" s="182">
        <v>64</v>
      </c>
      <c r="E38" s="182">
        <v>4</v>
      </c>
      <c r="F38" s="183">
        <v>61.26</v>
      </c>
      <c r="G38" s="321">
        <f>SUMIF('Livraison par étage'!$B$8:$B$581,$A38,'Livraison par étage'!$D$8:$D$581)*'Budget et Recensement'!$B$4/D38</f>
        <v>0</v>
      </c>
      <c r="H38" s="322">
        <f t="shared" si="4"/>
        <v>0</v>
      </c>
      <c r="I38" s="182"/>
      <c r="J38" s="323">
        <f t="shared" si="5"/>
        <v>0</v>
      </c>
    </row>
    <row r="39" spans="1:10" s="153" customFormat="1" ht="18.95" customHeight="1">
      <c r="A39" s="182">
        <v>72332</v>
      </c>
      <c r="B39" s="182" t="s">
        <v>193</v>
      </c>
      <c r="C39" s="185" t="s">
        <v>219</v>
      </c>
      <c r="D39" s="182">
        <v>64</v>
      </c>
      <c r="E39" s="182">
        <v>4</v>
      </c>
      <c r="F39" s="183">
        <v>64.930000000000007</v>
      </c>
      <c r="G39" s="321">
        <f>SUMIF('Livraison par étage'!$B$8:$B$581,$A39,'Livraison par étage'!$D$8:$D$581)*'Budget et Recensement'!$B$4/D39</f>
        <v>0</v>
      </c>
      <c r="H39" s="322">
        <f t="shared" si="4"/>
        <v>0</v>
      </c>
      <c r="I39" s="182"/>
      <c r="J39" s="323">
        <f t="shared" si="5"/>
        <v>0</v>
      </c>
    </row>
    <row r="40" spans="1:10" s="153" customFormat="1" ht="18.95" customHeight="1">
      <c r="A40" s="182">
        <v>72425</v>
      </c>
      <c r="B40" s="182" t="s">
        <v>198</v>
      </c>
      <c r="C40" s="185" t="s">
        <v>220</v>
      </c>
      <c r="D40" s="182">
        <v>48</v>
      </c>
      <c r="E40" s="182">
        <v>4</v>
      </c>
      <c r="F40" s="183">
        <v>56.55</v>
      </c>
      <c r="G40" s="321">
        <f>SUMIF('Livraison par étage'!$B$8:$B$581,$A40,'Livraison par étage'!$D$8:$D$581)*'Budget et Recensement'!$B$4/D40</f>
        <v>0</v>
      </c>
      <c r="H40" s="322">
        <f t="shared" si="4"/>
        <v>0</v>
      </c>
      <c r="I40" s="182"/>
      <c r="J40" s="323">
        <f t="shared" si="5"/>
        <v>0</v>
      </c>
    </row>
    <row r="41" spans="1:10" s="153" customFormat="1" ht="18.95" customHeight="1">
      <c r="A41" s="182">
        <v>72518</v>
      </c>
      <c r="B41" s="182" t="s">
        <v>199</v>
      </c>
      <c r="C41" s="185" t="s">
        <v>221</v>
      </c>
      <c r="D41" s="182">
        <v>48</v>
      </c>
      <c r="E41" s="182">
        <v>4</v>
      </c>
      <c r="F41" s="183">
        <v>81.040000000000006</v>
      </c>
      <c r="G41" s="321">
        <f>SUMIF('Livraison par étage'!$B$8:$B$581,$A41,'Livraison par étage'!$D$8:$D$581)*'Budget et Recensement'!$B$4/D41</f>
        <v>0</v>
      </c>
      <c r="H41" s="322">
        <f t="shared" si="4"/>
        <v>0</v>
      </c>
      <c r="I41" s="182"/>
      <c r="J41" s="323">
        <f t="shared" si="5"/>
        <v>0</v>
      </c>
    </row>
    <row r="42" spans="1:10" s="153" customFormat="1" ht="18.95" customHeight="1">
      <c r="A42" s="182">
        <v>72235</v>
      </c>
      <c r="B42" s="182" t="s">
        <v>200</v>
      </c>
      <c r="C42" s="185" t="s">
        <v>222</v>
      </c>
      <c r="D42" s="182">
        <v>56</v>
      </c>
      <c r="E42" s="182">
        <v>4</v>
      </c>
      <c r="F42" s="183">
        <v>57.79</v>
      </c>
      <c r="G42" s="321">
        <f>SUMIF('Livraison par étage'!$B$8:$B$581,$A42,'Livraison par étage'!$D$8:$D$581)*'Budget et Recensement'!$B$4/D42</f>
        <v>0</v>
      </c>
      <c r="H42" s="322">
        <f t="shared" si="4"/>
        <v>0</v>
      </c>
      <c r="I42" s="182"/>
      <c r="J42" s="323">
        <f t="shared" si="5"/>
        <v>0</v>
      </c>
    </row>
    <row r="43" spans="1:10" s="153" customFormat="1" ht="18.95" customHeight="1">
      <c r="A43" s="182">
        <v>72325</v>
      </c>
      <c r="B43" s="182" t="s">
        <v>201</v>
      </c>
      <c r="C43" s="185" t="s">
        <v>223</v>
      </c>
      <c r="D43" s="182">
        <v>56</v>
      </c>
      <c r="E43" s="182">
        <v>4</v>
      </c>
      <c r="F43" s="183">
        <v>58.34</v>
      </c>
      <c r="G43" s="321">
        <f>SUMIF('Livraison par étage'!$B$8:$B$581,$A43,'Livraison par étage'!$D$8:$D$581)*'Budget et Recensement'!$B$4/D43</f>
        <v>0</v>
      </c>
      <c r="H43" s="322">
        <f t="shared" si="4"/>
        <v>0</v>
      </c>
      <c r="I43" s="182"/>
      <c r="J43" s="323">
        <f t="shared" si="5"/>
        <v>0</v>
      </c>
    </row>
    <row r="44" spans="1:10" s="153" customFormat="1" ht="18.95" customHeight="1">
      <c r="A44" s="182">
        <v>72427</v>
      </c>
      <c r="B44" s="182" t="s">
        <v>202</v>
      </c>
      <c r="C44" s="185" t="s">
        <v>224</v>
      </c>
      <c r="D44" s="182">
        <v>48</v>
      </c>
      <c r="E44" s="182">
        <v>4</v>
      </c>
      <c r="F44" s="183">
        <v>55.29</v>
      </c>
      <c r="G44" s="321">
        <f>SUMIF('Livraison par étage'!$B$8:$B$581,$A44,'Livraison par étage'!$D$8:$D$581)*'Budget et Recensement'!$B$4/D44</f>
        <v>0</v>
      </c>
      <c r="H44" s="322">
        <f t="shared" si="4"/>
        <v>0</v>
      </c>
      <c r="I44" s="182"/>
      <c r="J44" s="323">
        <f t="shared" si="5"/>
        <v>0</v>
      </c>
    </row>
    <row r="45" spans="1:10" s="153" customFormat="1" ht="18.95" customHeight="1">
      <c r="A45" s="182">
        <v>50600</v>
      </c>
      <c r="B45" s="182" t="s">
        <v>203</v>
      </c>
      <c r="C45" s="185" t="s">
        <v>196</v>
      </c>
      <c r="D45" s="182">
        <v>120</v>
      </c>
      <c r="E45" s="182">
        <v>6</v>
      </c>
      <c r="F45" s="183">
        <v>50.82</v>
      </c>
      <c r="G45" s="321">
        <f>SUMIF('Livraison par étage'!$B$8:$B$581,$A45,'Livraison par étage'!$D$8:$D$581)*'Budget et Recensement'!$B$4/D45</f>
        <v>0</v>
      </c>
      <c r="H45" s="322">
        <f t="shared" si="4"/>
        <v>0</v>
      </c>
      <c r="I45" s="182"/>
      <c r="J45" s="323">
        <f t="shared" si="5"/>
        <v>0</v>
      </c>
    </row>
    <row r="46" spans="1:10" s="153" customFormat="1" ht="18.600000000000001" customHeight="1">
      <c r="A46" s="182">
        <v>62418</v>
      </c>
      <c r="B46" s="182" t="s">
        <v>204</v>
      </c>
      <c r="C46" s="185" t="s">
        <v>225</v>
      </c>
      <c r="D46" s="182">
        <v>92</v>
      </c>
      <c r="E46" s="182">
        <v>2</v>
      </c>
      <c r="F46" s="183">
        <v>46.39</v>
      </c>
      <c r="G46" s="321">
        <f>SUMIF('Livraison par étage'!$B$8:$B$581,$A46,'Livraison par étage'!$D$8:$D$581)*'Budget et Recensement'!$B$4/D46</f>
        <v>0</v>
      </c>
      <c r="H46" s="322">
        <f t="shared" si="4"/>
        <v>0</v>
      </c>
      <c r="I46" s="182"/>
      <c r="J46" s="323">
        <f t="shared" si="5"/>
        <v>0</v>
      </c>
    </row>
    <row r="47" spans="1:10" s="153" customFormat="1" ht="18.95" customHeight="1">
      <c r="A47" s="182">
        <v>62618</v>
      </c>
      <c r="B47" s="182" t="s">
        <v>205</v>
      </c>
      <c r="C47" s="185" t="s">
        <v>226</v>
      </c>
      <c r="D47" s="182">
        <v>80</v>
      </c>
      <c r="E47" s="182">
        <v>2</v>
      </c>
      <c r="F47" s="183">
        <v>42.4</v>
      </c>
      <c r="G47" s="321">
        <f>SUMIF('Livraison par étage'!$B$8:$B$581,$A47,'Livraison par étage'!$D$8:$D$581)*'Budget et Recensement'!$B$4/D47</f>
        <v>0</v>
      </c>
      <c r="H47" s="322">
        <f t="shared" si="4"/>
        <v>0</v>
      </c>
      <c r="I47" s="182"/>
      <c r="J47" s="323">
        <f t="shared" si="5"/>
        <v>0</v>
      </c>
    </row>
    <row r="48" spans="1:10" s="153" customFormat="1" ht="18.95" customHeight="1">
      <c r="A48" s="182">
        <v>62718</v>
      </c>
      <c r="B48" s="182" t="s">
        <v>206</v>
      </c>
      <c r="C48" s="185" t="s">
        <v>227</v>
      </c>
      <c r="D48" s="182">
        <v>48</v>
      </c>
      <c r="E48" s="182">
        <v>2</v>
      </c>
      <c r="F48" s="183">
        <v>37.869999999999997</v>
      </c>
      <c r="G48" s="321">
        <f>SUMIF('Livraison par étage'!$B$8:$B$581,$A48,'Livraison par étage'!$D$8:$D$581)*'Budget et Recensement'!$B$4/D48</f>
        <v>0</v>
      </c>
      <c r="H48" s="322">
        <f t="shared" ref="H48:H61" si="6">IF(G48=0,0,IF(G48&gt;0,ROUNDUP(G48,0)*F48,0))</f>
        <v>0</v>
      </c>
      <c r="I48" s="182"/>
      <c r="J48" s="323">
        <f t="shared" si="5"/>
        <v>0</v>
      </c>
    </row>
    <row r="49" spans="1:11" s="153" customFormat="1" ht="18.95" customHeight="1">
      <c r="A49" s="182">
        <v>62321</v>
      </c>
      <c r="B49" s="182" t="s">
        <v>207</v>
      </c>
      <c r="C49" s="185" t="s">
        <v>228</v>
      </c>
      <c r="D49" s="182">
        <v>90</v>
      </c>
      <c r="E49" s="182">
        <v>3</v>
      </c>
      <c r="F49" s="183">
        <v>45</v>
      </c>
      <c r="G49" s="321">
        <f>SUMIF('Livraison par étage'!$B$8:$B$581,$A49,'Livraison par étage'!$D$8:$D$581)*'Budget et Recensement'!$B$4/D49</f>
        <v>0</v>
      </c>
      <c r="H49" s="322">
        <f t="shared" si="6"/>
        <v>0</v>
      </c>
      <c r="I49" s="182"/>
      <c r="J49" s="323">
        <f t="shared" si="5"/>
        <v>0</v>
      </c>
    </row>
    <row r="50" spans="1:11" s="153" customFormat="1" ht="18.95" customHeight="1">
      <c r="A50" s="182">
        <v>66100</v>
      </c>
      <c r="B50" s="182" t="s">
        <v>194</v>
      </c>
      <c r="C50" s="185" t="s">
        <v>229</v>
      </c>
      <c r="D50" s="182">
        <v>96</v>
      </c>
      <c r="E50" s="182">
        <v>8</v>
      </c>
      <c r="F50" s="183">
        <v>55.88</v>
      </c>
      <c r="G50" s="321">
        <f>SUMIF('Livraison par étage'!$B$8:$B$581,$A50,'Livraison par étage'!$D$8:$D$581)*'Budget et Recensement'!$B$4/D50</f>
        <v>0</v>
      </c>
      <c r="H50" s="322">
        <f t="shared" si="6"/>
        <v>0</v>
      </c>
      <c r="I50" s="182"/>
      <c r="J50" s="323">
        <f t="shared" si="5"/>
        <v>0</v>
      </c>
    </row>
    <row r="51" spans="1:11" s="153" customFormat="1" ht="18.95" customHeight="1">
      <c r="A51" s="182">
        <v>67802</v>
      </c>
      <c r="B51" s="182" t="s">
        <v>182</v>
      </c>
      <c r="C51" s="185" t="s">
        <v>230</v>
      </c>
      <c r="D51" s="182">
        <v>72</v>
      </c>
      <c r="E51" s="182">
        <v>2</v>
      </c>
      <c r="F51" s="183">
        <v>36.83</v>
      </c>
      <c r="G51" s="321">
        <f>SUMIF('Livraison par étage'!$B$8:$B$581,$A51,'Livraison par étage'!$D$8:$D$581)*'Budget et Recensement'!$B$4/D51</f>
        <v>0</v>
      </c>
      <c r="H51" s="322">
        <f t="shared" si="6"/>
        <v>0</v>
      </c>
      <c r="I51" s="182"/>
      <c r="J51" s="323">
        <f t="shared" si="5"/>
        <v>0</v>
      </c>
    </row>
    <row r="52" spans="1:11" s="153" customFormat="1" ht="18.95" customHeight="1">
      <c r="A52" s="182">
        <v>67803</v>
      </c>
      <c r="B52" s="182" t="s">
        <v>183</v>
      </c>
      <c r="C52" s="185" t="s">
        <v>231</v>
      </c>
      <c r="D52" s="182">
        <v>72</v>
      </c>
      <c r="E52" s="182">
        <v>2</v>
      </c>
      <c r="F52" s="183">
        <v>43.23</v>
      </c>
      <c r="G52" s="321">
        <f>SUMIF('Livraison par étage'!$B$8:$B$581,$A52,'Livraison par étage'!$D$8:$D$581)*'Budget et Recensement'!$B$4/D52</f>
        <v>0</v>
      </c>
      <c r="H52" s="322">
        <f t="shared" si="6"/>
        <v>0</v>
      </c>
      <c r="I52" s="182"/>
      <c r="J52" s="323">
        <f t="shared" si="5"/>
        <v>0</v>
      </c>
    </row>
    <row r="53" spans="1:11" s="153" customFormat="1" ht="18.95" customHeight="1">
      <c r="A53" s="182">
        <v>61390</v>
      </c>
      <c r="B53" s="182" t="s">
        <v>186</v>
      </c>
      <c r="C53" s="185" t="s">
        <v>232</v>
      </c>
      <c r="D53" s="182">
        <v>64</v>
      </c>
      <c r="E53" s="182">
        <v>2</v>
      </c>
      <c r="F53" s="183">
        <v>52.93</v>
      </c>
      <c r="G53" s="321">
        <f>SUMIF('Livraison par étage'!$B$8:$B$581,$A53,'Livraison par étage'!$D$8:$D$581)*'Budget et Recensement'!$B$4/D53</f>
        <v>0</v>
      </c>
      <c r="H53" s="322">
        <f t="shared" si="6"/>
        <v>0</v>
      </c>
      <c r="I53" s="182"/>
      <c r="J53" s="323">
        <f t="shared" si="5"/>
        <v>0</v>
      </c>
    </row>
    <row r="54" spans="1:11" s="153" customFormat="1" ht="18.95" customHeight="1">
      <c r="A54" s="182">
        <v>61391</v>
      </c>
      <c r="B54" s="182" t="s">
        <v>187</v>
      </c>
      <c r="C54" s="185" t="s">
        <v>233</v>
      </c>
      <c r="D54" s="182">
        <v>32</v>
      </c>
      <c r="E54" s="182">
        <v>4</v>
      </c>
      <c r="F54" s="183">
        <v>37.75</v>
      </c>
      <c r="G54" s="321">
        <f>SUMIF('Livraison par étage'!$B$8:$B$581,$A54,'Livraison par étage'!$D$8:$D$581)*'Budget et Recensement'!$B$4/D54</f>
        <v>0</v>
      </c>
      <c r="H54" s="322">
        <f t="shared" si="6"/>
        <v>0</v>
      </c>
      <c r="I54" s="182"/>
      <c r="J54" s="323">
        <f t="shared" si="5"/>
        <v>0</v>
      </c>
      <c r="K54" s="173"/>
    </row>
    <row r="55" spans="1:11" s="153" customFormat="1" ht="18.95" customHeight="1">
      <c r="A55" s="182">
        <v>67902</v>
      </c>
      <c r="B55" s="182" t="s">
        <v>184</v>
      </c>
      <c r="C55" s="185" t="s">
        <v>234</v>
      </c>
      <c r="D55" s="182">
        <v>56</v>
      </c>
      <c r="E55" s="182">
        <v>2</v>
      </c>
      <c r="F55" s="183">
        <v>49.71</v>
      </c>
      <c r="G55" s="321">
        <f>SUMIF('Livraison par étage'!$B$8:$B$581,$A55,'Livraison par étage'!$D$8:$D$581)*'Budget et Recensement'!$B$4/D55</f>
        <v>0</v>
      </c>
      <c r="H55" s="322">
        <f t="shared" si="6"/>
        <v>0</v>
      </c>
      <c r="I55" s="182"/>
      <c r="J55" s="323">
        <f t="shared" si="5"/>
        <v>0</v>
      </c>
      <c r="K55" s="173"/>
    </row>
    <row r="56" spans="1:11" s="153" customFormat="1" ht="18.95" customHeight="1">
      <c r="A56" s="182">
        <v>67903</v>
      </c>
      <c r="B56" s="182" t="s">
        <v>185</v>
      </c>
      <c r="C56" s="185" t="s">
        <v>235</v>
      </c>
      <c r="D56" s="182">
        <v>56</v>
      </c>
      <c r="E56" s="182">
        <v>2</v>
      </c>
      <c r="F56" s="183">
        <v>49.71</v>
      </c>
      <c r="G56" s="321">
        <f>SUMIF('Livraison par étage'!$B$8:$B$581,$A56,'Livraison par étage'!$D$8:$D$581)*'Budget et Recensement'!$B$4/D56</f>
        <v>0</v>
      </c>
      <c r="H56" s="322">
        <f t="shared" si="6"/>
        <v>0</v>
      </c>
      <c r="I56" s="182"/>
      <c r="J56" s="323">
        <f t="shared" si="5"/>
        <v>0</v>
      </c>
      <c r="K56" s="173"/>
    </row>
    <row r="57" spans="1:11" s="153" customFormat="1" ht="18.95" customHeight="1">
      <c r="A57" s="182">
        <v>67804</v>
      </c>
      <c r="B57" s="182" t="s">
        <v>208</v>
      </c>
      <c r="C57" s="185" t="s">
        <v>236</v>
      </c>
      <c r="D57" s="182">
        <v>90</v>
      </c>
      <c r="E57" s="182">
        <v>3</v>
      </c>
      <c r="F57" s="183">
        <v>83.74</v>
      </c>
      <c r="G57" s="321">
        <f>SUMIF('Livraison par étage'!$B$8:$B$581,$A57,'Livraison par étage'!$D$8:$D$581)*'Budget et Recensement'!$B$4/D57</f>
        <v>0</v>
      </c>
      <c r="H57" s="322">
        <f t="shared" si="6"/>
        <v>0</v>
      </c>
      <c r="I57" s="182"/>
      <c r="J57" s="323">
        <f t="shared" si="5"/>
        <v>0</v>
      </c>
      <c r="K57" s="173"/>
    </row>
    <row r="58" spans="1:11" s="153" customFormat="1" ht="18.95" customHeight="1">
      <c r="A58" s="182">
        <v>67805</v>
      </c>
      <c r="B58" s="182" t="s">
        <v>209</v>
      </c>
      <c r="C58" s="185" t="s">
        <v>237</v>
      </c>
      <c r="D58" s="182">
        <v>90</v>
      </c>
      <c r="E58" s="182">
        <v>3</v>
      </c>
      <c r="F58" s="183">
        <v>87.67</v>
      </c>
      <c r="G58" s="321">
        <f>SUMIF('Livraison par étage'!$B$8:$B$581,$A58,'Livraison par étage'!$D$8:$D$581)*'Budget et Recensement'!$B$4/D58</f>
        <v>0</v>
      </c>
      <c r="H58" s="322">
        <f t="shared" si="6"/>
        <v>0</v>
      </c>
      <c r="I58" s="182"/>
      <c r="J58" s="323">
        <f t="shared" si="5"/>
        <v>0</v>
      </c>
      <c r="K58" s="173"/>
    </row>
    <row r="59" spans="1:11" s="153" customFormat="1" ht="18.95" customHeight="1">
      <c r="A59" s="182">
        <v>67806</v>
      </c>
      <c r="B59" s="182" t="s">
        <v>210</v>
      </c>
      <c r="C59" s="185" t="s">
        <v>238</v>
      </c>
      <c r="D59" s="182">
        <v>90</v>
      </c>
      <c r="E59" s="182">
        <v>3</v>
      </c>
      <c r="F59" s="183">
        <v>116.24</v>
      </c>
      <c r="G59" s="321">
        <f>SUMIF('Livraison par étage'!$B$8:$B$581,$A59,'Livraison par étage'!$D$8:$D$581)*'Budget et Recensement'!$B$4/D59</f>
        <v>0</v>
      </c>
      <c r="H59" s="322">
        <f t="shared" si="6"/>
        <v>0</v>
      </c>
      <c r="I59" s="182"/>
      <c r="J59" s="323">
        <f t="shared" si="5"/>
        <v>0</v>
      </c>
      <c r="K59" s="173"/>
    </row>
    <row r="60" spans="1:11" s="153" customFormat="1" ht="18.95" customHeight="1">
      <c r="A60" s="182">
        <v>67807</v>
      </c>
      <c r="B60" s="182" t="s">
        <v>211</v>
      </c>
      <c r="C60" s="185" t="s">
        <v>239</v>
      </c>
      <c r="D60" s="182">
        <v>90</v>
      </c>
      <c r="E60" s="182">
        <v>3</v>
      </c>
      <c r="F60" s="183">
        <v>142.69</v>
      </c>
      <c r="G60" s="321">
        <f>SUMIF('Livraison par étage'!$B$8:$B$581,$A60,'Livraison par étage'!$D$8:$D$581)*'Budget et Recensement'!$B$4/D60</f>
        <v>0</v>
      </c>
      <c r="H60" s="322">
        <f t="shared" si="6"/>
        <v>0</v>
      </c>
      <c r="I60" s="182"/>
      <c r="J60" s="323">
        <f t="shared" si="5"/>
        <v>0</v>
      </c>
      <c r="K60" s="173"/>
    </row>
    <row r="61" spans="1:11" s="153" customFormat="1" ht="18.95" customHeight="1">
      <c r="A61" s="182">
        <v>61375</v>
      </c>
      <c r="B61" s="182" t="s">
        <v>240</v>
      </c>
      <c r="C61" s="185" t="s">
        <v>241</v>
      </c>
      <c r="D61" s="182">
        <v>72</v>
      </c>
      <c r="E61" s="182">
        <v>6</v>
      </c>
      <c r="F61" s="183">
        <v>61.72</v>
      </c>
      <c r="G61" s="321">
        <f>SUMIF('Livraison par étage'!$B$8:$B$581,$A61,'Livraison par étage'!$D$8:$D$581)*'Budget et Recensement'!$B$4/D61</f>
        <v>0</v>
      </c>
      <c r="H61" s="322">
        <f t="shared" si="6"/>
        <v>0</v>
      </c>
      <c r="I61" s="182"/>
      <c r="J61" s="323">
        <f t="shared" si="5"/>
        <v>0</v>
      </c>
      <c r="K61" s="173"/>
    </row>
    <row r="62" spans="1:11" s="153" customFormat="1" hidden="1">
      <c r="A62" s="184"/>
      <c r="B62" s="184"/>
      <c r="C62" s="184"/>
      <c r="D62" s="184"/>
      <c r="E62" s="184"/>
      <c r="F62" s="184"/>
      <c r="K62" s="173"/>
    </row>
    <row r="63" spans="1:11">
      <c r="A63" s="47"/>
      <c r="B63" s="47"/>
    </row>
    <row r="64" spans="1:11">
      <c r="A64" s="47"/>
      <c r="B64" s="47"/>
    </row>
    <row r="65" spans="1:3">
      <c r="A65" s="47"/>
      <c r="B65" s="47"/>
    </row>
    <row r="66" spans="1:3">
      <c r="A66" s="47"/>
      <c r="B66" s="47"/>
    </row>
    <row r="67" spans="1:3">
      <c r="A67" s="47"/>
      <c r="B67" s="47"/>
      <c r="C67" s="47"/>
    </row>
    <row r="68" spans="1:3">
      <c r="A68" s="47"/>
      <c r="B68" s="47"/>
      <c r="C68" s="47"/>
    </row>
    <row r="69" spans="1:3">
      <c r="A69" s="47"/>
      <c r="B69" s="47"/>
      <c r="C69" s="47"/>
    </row>
    <row r="70" spans="1:3">
      <c r="A70" s="47"/>
      <c r="B70" s="47"/>
      <c r="C70" s="47"/>
    </row>
    <row r="71" spans="1:3">
      <c r="A71" s="47"/>
      <c r="B71" s="47"/>
      <c r="C71" s="47"/>
    </row>
    <row r="72" spans="1:3">
      <c r="A72" s="47"/>
      <c r="B72" s="47"/>
      <c r="C72" s="47"/>
    </row>
    <row r="73" spans="1:3">
      <c r="A73" s="47"/>
      <c r="B73" s="47"/>
      <c r="C73" s="47"/>
    </row>
    <row r="74" spans="1:3">
      <c r="A74" s="47"/>
      <c r="B74" s="47"/>
      <c r="C74" s="47"/>
    </row>
  </sheetData>
  <sheetProtection algorithmName="SHA-512" hashValue="ChUsqmvSHVOac2yr2aOuR44Aqggycbl65lo1SeYIsQES0kDYzVT0dN+c57lGLHfDN9FaJDjtCKBdrOSmjpSvLQ==" saltValue="5yOffRFYCj6160AKioU93g==" spinCount="100000" sheet="1" formatCells="0" formatColumns="0" formatRows="0" insertColumns="0" insertRows="0"/>
  <protectedRanges>
    <protectedRange sqref="A6:J7" name="Range2"/>
    <protectedRange sqref="C29 A29 D29:J30 B29:B30" name="Range4"/>
    <protectedRange sqref="A1" name="Range1"/>
    <protectedRange sqref="A3:A4" name="Range1_1"/>
  </protectedRanges>
  <mergeCells count="10">
    <mergeCell ref="I29:I30"/>
    <mergeCell ref="J29:J30"/>
    <mergeCell ref="C29:C30"/>
    <mergeCell ref="A29:A30"/>
    <mergeCell ref="B29:B30"/>
    <mergeCell ref="D29:D30"/>
    <mergeCell ref="E29:E30"/>
    <mergeCell ref="F29:F30"/>
    <mergeCell ref="G29:G30"/>
    <mergeCell ref="H29:H30"/>
  </mergeCells>
  <phoneticPr fontId="0" type="noConversion"/>
  <pageMargins left="0.5" right="0.25" top="0.25" bottom="0.25" header="0.25" footer="0.18"/>
  <pageSetup scale="59" orientation="landscape" r:id="rId1"/>
  <headerFooter alignWithMargins="0">
    <oddFooter>&amp;A&amp;R&amp;"Calibri"&amp;11&amp;K000000Page &amp;P_x000D_&amp;1#&amp;"Calibri"&amp;10&amp;K000000Essity Internal</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O886"/>
  <sheetViews>
    <sheetView zoomScale="90" zoomScaleNormal="90" workbookViewId="0">
      <pane ySplit="4" topLeftCell="A41" activePane="bottomLeft" state="frozen"/>
      <selection activeCell="B2" sqref="B2"/>
      <selection pane="bottomLeft" activeCell="D4" sqref="D4"/>
    </sheetView>
  </sheetViews>
  <sheetFormatPr defaultColWidth="9.140625" defaultRowHeight="12.75"/>
  <cols>
    <col min="1" max="1" width="15.5703125" style="33" customWidth="1"/>
    <col min="2" max="2" width="44.42578125" style="8" bestFit="1" customWidth="1"/>
    <col min="3" max="3" width="32.42578125" style="2" customWidth="1"/>
    <col min="4" max="4" width="8.85546875" style="11" customWidth="1"/>
    <col min="5" max="12" width="11.140625" style="73" customWidth="1"/>
    <col min="13" max="13" width="11.140625" style="36" customWidth="1"/>
    <col min="14" max="14" width="11.140625" style="25" hidden="1" customWidth="1"/>
    <col min="15" max="16384" width="9.140625" style="2"/>
  </cols>
  <sheetData>
    <row r="1" spans="1:14" ht="18">
      <c r="A1" s="21" t="s">
        <v>152</v>
      </c>
      <c r="B1" s="31"/>
      <c r="D1" s="67"/>
      <c r="N1" s="32"/>
    </row>
    <row r="2" spans="1:14" ht="18">
      <c r="A2" s="21">
        <f>IF('BORDEREAU DE COMMANDE'!C22="","",'BORDEREAU DE COMMANDE'!C22)</f>
        <v>14</v>
      </c>
      <c r="B2" s="31"/>
      <c r="D2" s="67"/>
      <c r="N2" s="32"/>
    </row>
    <row r="3" spans="1:14" ht="16.5" thickBot="1">
      <c r="A3" s="239">
        <f ca="1">'BORDEREAU DE COMMANDE'!C4</f>
        <v>45175</v>
      </c>
      <c r="B3" s="42"/>
      <c r="D3" s="67"/>
      <c r="E3" s="409" t="s">
        <v>153</v>
      </c>
      <c r="F3" s="410"/>
      <c r="G3" s="410"/>
      <c r="H3" s="411" t="s">
        <v>154</v>
      </c>
      <c r="I3" s="410"/>
      <c r="J3" s="410"/>
      <c r="K3" s="412" t="s">
        <v>155</v>
      </c>
      <c r="L3" s="410"/>
      <c r="M3" s="410"/>
      <c r="N3" s="44"/>
    </row>
    <row r="4" spans="1:14" s="154" customFormat="1" ht="41.45" customHeight="1" thickTop="1" thickBot="1">
      <c r="A4" s="155" t="s">
        <v>179</v>
      </c>
      <c r="B4" s="156" t="s">
        <v>180</v>
      </c>
      <c r="C4" s="156" t="s">
        <v>181</v>
      </c>
      <c r="D4" s="225" t="s">
        <v>159</v>
      </c>
      <c r="E4" s="218" t="s">
        <v>160</v>
      </c>
      <c r="F4" s="219" t="s">
        <v>161</v>
      </c>
      <c r="G4" s="219" t="s">
        <v>162</v>
      </c>
      <c r="H4" s="220" t="s">
        <v>160</v>
      </c>
      <c r="I4" s="221" t="s">
        <v>161</v>
      </c>
      <c r="J4" s="221" t="s">
        <v>162</v>
      </c>
      <c r="K4" s="222" t="s">
        <v>160</v>
      </c>
      <c r="L4" s="222" t="s">
        <v>161</v>
      </c>
      <c r="M4" s="222" t="s">
        <v>162</v>
      </c>
      <c r="N4" s="157" t="s">
        <v>178</v>
      </c>
    </row>
    <row r="5" spans="1:14" s="153" customFormat="1" ht="20.100000000000001" customHeight="1">
      <c r="A5" s="82"/>
      <c r="B5" s="83"/>
      <c r="C5" s="83"/>
      <c r="D5" s="95"/>
      <c r="E5" s="95"/>
      <c r="F5" s="95"/>
      <c r="G5" s="95"/>
      <c r="H5" s="95"/>
      <c r="I5" s="95"/>
      <c r="J5" s="95"/>
      <c r="K5" s="95"/>
      <c r="L5" s="95"/>
      <c r="M5" s="95"/>
      <c r="N5" s="95"/>
    </row>
    <row r="6" spans="1:14" s="153" customFormat="1" ht="20.100000000000001" customHeight="1">
      <c r="A6" s="84"/>
      <c r="B6" s="85"/>
      <c r="C6" s="83"/>
      <c r="D6" s="96"/>
      <c r="E6" s="96"/>
      <c r="F6" s="96"/>
      <c r="G6" s="96"/>
      <c r="H6" s="96"/>
      <c r="I6" s="96"/>
      <c r="J6" s="96"/>
      <c r="K6" s="96"/>
      <c r="L6" s="96"/>
      <c r="M6" s="96"/>
      <c r="N6" s="96"/>
    </row>
    <row r="7" spans="1:14" s="153" customFormat="1" ht="20.100000000000001" customHeight="1">
      <c r="A7" s="84"/>
      <c r="B7" s="85"/>
      <c r="C7" s="83"/>
      <c r="D7" s="96"/>
      <c r="E7" s="96"/>
      <c r="F7" s="96"/>
      <c r="G7" s="96"/>
      <c r="H7" s="96"/>
      <c r="I7" s="96"/>
      <c r="J7" s="96"/>
      <c r="K7" s="96"/>
      <c r="L7" s="96"/>
      <c r="M7" s="96"/>
      <c r="N7" s="96"/>
    </row>
    <row r="8" spans="1:14" s="153" customFormat="1" ht="20.100000000000001" customHeight="1">
      <c r="A8" s="84"/>
      <c r="B8" s="85"/>
      <c r="C8" s="83"/>
      <c r="D8" s="96"/>
      <c r="E8" s="96"/>
      <c r="F8" s="96"/>
      <c r="G8" s="96"/>
      <c r="H8" s="96"/>
      <c r="I8" s="96"/>
      <c r="J8" s="96"/>
      <c r="K8" s="96"/>
      <c r="L8" s="96"/>
      <c r="M8" s="96"/>
      <c r="N8" s="96"/>
    </row>
    <row r="9" spans="1:14" s="153" customFormat="1" ht="20.100000000000001" customHeight="1">
      <c r="A9" s="84"/>
      <c r="B9" s="85"/>
      <c r="C9" s="83"/>
      <c r="D9" s="96"/>
      <c r="E9" s="96"/>
      <c r="F9" s="96"/>
      <c r="G9" s="96"/>
      <c r="H9" s="96"/>
      <c r="I9" s="96"/>
      <c r="J9" s="96"/>
      <c r="K9" s="96"/>
      <c r="L9" s="96"/>
      <c r="M9" s="96"/>
      <c r="N9" s="96"/>
    </row>
    <row r="10" spans="1:14" s="153" customFormat="1" ht="20.100000000000001" customHeight="1">
      <c r="A10" s="84"/>
      <c r="B10" s="85"/>
      <c r="C10" s="83"/>
      <c r="D10" s="96"/>
      <c r="E10" s="96"/>
      <c r="F10" s="96"/>
      <c r="G10" s="96"/>
      <c r="H10" s="96"/>
      <c r="I10" s="96"/>
      <c r="J10" s="96"/>
      <c r="K10" s="96"/>
      <c r="L10" s="96"/>
      <c r="M10" s="96"/>
      <c r="N10" s="96"/>
    </row>
    <row r="11" spans="1:14" s="153" customFormat="1" ht="20.100000000000001" customHeight="1">
      <c r="A11" s="84"/>
      <c r="B11" s="85"/>
      <c r="C11" s="83"/>
      <c r="D11" s="96"/>
      <c r="E11" s="96"/>
      <c r="F11" s="96"/>
      <c r="G11" s="96"/>
      <c r="H11" s="96"/>
      <c r="I11" s="96"/>
      <c r="J11" s="96"/>
      <c r="K11" s="96"/>
      <c r="L11" s="96"/>
      <c r="M11" s="96"/>
      <c r="N11" s="96"/>
    </row>
    <row r="12" spans="1:14" s="153" customFormat="1" ht="20.100000000000001" customHeight="1">
      <c r="A12" s="84"/>
      <c r="B12" s="85"/>
      <c r="C12" s="83"/>
      <c r="D12" s="96"/>
      <c r="E12" s="96"/>
      <c r="F12" s="96"/>
      <c r="G12" s="96"/>
      <c r="H12" s="96"/>
      <c r="I12" s="96"/>
      <c r="J12" s="96"/>
      <c r="K12" s="96"/>
      <c r="L12" s="96"/>
      <c r="M12" s="96"/>
      <c r="N12" s="96"/>
    </row>
    <row r="13" spans="1:14" s="153" customFormat="1" ht="20.100000000000001" customHeight="1">
      <c r="A13" s="84"/>
      <c r="B13" s="85"/>
      <c r="C13" s="83"/>
      <c r="D13" s="96"/>
      <c r="E13" s="96"/>
      <c r="F13" s="96"/>
      <c r="G13" s="96"/>
      <c r="H13" s="96"/>
      <c r="I13" s="96"/>
      <c r="J13" s="96"/>
      <c r="K13" s="96"/>
      <c r="L13" s="96"/>
      <c r="M13" s="96"/>
      <c r="N13" s="96"/>
    </row>
    <row r="14" spans="1:14" s="153" customFormat="1" ht="20.100000000000001" customHeight="1">
      <c r="A14" s="84"/>
      <c r="B14" s="85"/>
      <c r="C14" s="83"/>
      <c r="D14" s="96"/>
      <c r="E14" s="96"/>
      <c r="F14" s="96"/>
      <c r="G14" s="96"/>
      <c r="H14" s="96"/>
      <c r="I14" s="96"/>
      <c r="J14" s="96"/>
      <c r="K14" s="96"/>
      <c r="L14" s="96"/>
      <c r="M14" s="96"/>
      <c r="N14" s="96"/>
    </row>
    <row r="15" spans="1:14" s="153" customFormat="1" ht="20.100000000000001" customHeight="1">
      <c r="A15" s="84"/>
      <c r="B15" s="85"/>
      <c r="C15" s="83"/>
      <c r="D15" s="96"/>
      <c r="E15" s="96"/>
      <c r="F15" s="96"/>
      <c r="G15" s="96"/>
      <c r="H15" s="96"/>
      <c r="I15" s="96"/>
      <c r="J15" s="96"/>
      <c r="K15" s="96"/>
      <c r="L15" s="96"/>
      <c r="M15" s="96"/>
      <c r="N15" s="96"/>
    </row>
    <row r="16" spans="1:14" s="153" customFormat="1" ht="20.100000000000001" customHeight="1">
      <c r="A16" s="84"/>
      <c r="B16" s="85"/>
      <c r="C16" s="83"/>
      <c r="D16" s="96"/>
      <c r="E16" s="96"/>
      <c r="F16" s="96"/>
      <c r="G16" s="96"/>
      <c r="H16" s="96"/>
      <c r="I16" s="96"/>
      <c r="J16" s="96"/>
      <c r="K16" s="96"/>
      <c r="L16" s="96"/>
      <c r="M16" s="96"/>
      <c r="N16" s="96"/>
    </row>
    <row r="17" spans="1:14" s="153" customFormat="1" ht="20.100000000000001" customHeight="1">
      <c r="A17" s="84"/>
      <c r="B17" s="85"/>
      <c r="C17" s="83"/>
      <c r="D17" s="96"/>
      <c r="E17" s="96"/>
      <c r="F17" s="96"/>
      <c r="G17" s="96"/>
      <c r="H17" s="96"/>
      <c r="I17" s="96"/>
      <c r="J17" s="96"/>
      <c r="K17" s="96"/>
      <c r="L17" s="96"/>
      <c r="M17" s="96"/>
      <c r="N17" s="96"/>
    </row>
    <row r="18" spans="1:14" s="153" customFormat="1" ht="20.100000000000001" customHeight="1">
      <c r="A18" s="84"/>
      <c r="B18" s="85"/>
      <c r="C18" s="83"/>
      <c r="D18" s="96"/>
      <c r="E18" s="96"/>
      <c r="F18" s="96"/>
      <c r="G18" s="96"/>
      <c r="H18" s="96"/>
      <c r="I18" s="96"/>
      <c r="J18" s="96"/>
      <c r="K18" s="96"/>
      <c r="L18" s="96"/>
      <c r="M18" s="96"/>
      <c r="N18" s="96"/>
    </row>
    <row r="19" spans="1:14" s="153" customFormat="1" ht="20.100000000000001" customHeight="1">
      <c r="A19" s="84"/>
      <c r="B19" s="85"/>
      <c r="C19" s="83"/>
      <c r="D19" s="96"/>
      <c r="E19" s="96"/>
      <c r="F19" s="96"/>
      <c r="G19" s="96"/>
      <c r="H19" s="96"/>
      <c r="I19" s="96"/>
      <c r="J19" s="96"/>
      <c r="K19" s="96"/>
      <c r="L19" s="96"/>
      <c r="M19" s="96"/>
      <c r="N19" s="96"/>
    </row>
    <row r="20" spans="1:14" s="153" customFormat="1" ht="20.100000000000001" customHeight="1">
      <c r="A20" s="84"/>
      <c r="B20" s="85"/>
      <c r="C20" s="83"/>
      <c r="D20" s="96"/>
      <c r="E20" s="96"/>
      <c r="F20" s="96"/>
      <c r="G20" s="96"/>
      <c r="H20" s="96"/>
      <c r="I20" s="96"/>
      <c r="J20" s="96"/>
      <c r="K20" s="96"/>
      <c r="L20" s="96"/>
      <c r="M20" s="96"/>
      <c r="N20" s="96"/>
    </row>
    <row r="21" spans="1:14" s="153" customFormat="1" ht="20.100000000000001" customHeight="1">
      <c r="A21" s="84"/>
      <c r="B21" s="85"/>
      <c r="C21" s="83"/>
      <c r="D21" s="96"/>
      <c r="E21" s="96"/>
      <c r="F21" s="96"/>
      <c r="G21" s="96"/>
      <c r="H21" s="96"/>
      <c r="I21" s="96"/>
      <c r="J21" s="96"/>
      <c r="K21" s="96"/>
      <c r="L21" s="96"/>
      <c r="M21" s="96"/>
      <c r="N21" s="96"/>
    </row>
    <row r="22" spans="1:14" s="153" customFormat="1" ht="20.100000000000001" customHeight="1">
      <c r="A22" s="84"/>
      <c r="B22" s="85"/>
      <c r="C22" s="83"/>
      <c r="D22" s="96"/>
      <c r="E22" s="96"/>
      <c r="F22" s="96"/>
      <c r="G22" s="96"/>
      <c r="H22" s="96"/>
      <c r="I22" s="96"/>
      <c r="J22" s="96"/>
      <c r="K22" s="96"/>
      <c r="L22" s="96"/>
      <c r="M22" s="96"/>
      <c r="N22" s="96"/>
    </row>
    <row r="23" spans="1:14" s="153" customFormat="1" ht="20.100000000000001" customHeight="1">
      <c r="A23" s="84"/>
      <c r="B23" s="85"/>
      <c r="C23" s="83"/>
      <c r="D23" s="96"/>
      <c r="E23" s="96"/>
      <c r="F23" s="96"/>
      <c r="G23" s="96"/>
      <c r="H23" s="96"/>
      <c r="I23" s="96"/>
      <c r="J23" s="96"/>
      <c r="K23" s="96"/>
      <c r="L23" s="96"/>
      <c r="M23" s="96"/>
      <c r="N23" s="96"/>
    </row>
    <row r="24" spans="1:14" s="153" customFormat="1" ht="20.100000000000001" customHeight="1">
      <c r="A24" s="84"/>
      <c r="B24" s="85"/>
      <c r="C24" s="83"/>
      <c r="D24" s="96"/>
      <c r="E24" s="96"/>
      <c r="F24" s="96"/>
      <c r="G24" s="96"/>
      <c r="H24" s="96"/>
      <c r="I24" s="96"/>
      <c r="J24" s="96"/>
      <c r="K24" s="96"/>
      <c r="L24" s="96"/>
      <c r="M24" s="96"/>
      <c r="N24" s="96"/>
    </row>
    <row r="25" spans="1:14" s="153" customFormat="1" ht="20.100000000000001" customHeight="1">
      <c r="A25" s="84"/>
      <c r="B25" s="85"/>
      <c r="C25" s="83"/>
      <c r="D25" s="96"/>
      <c r="E25" s="96"/>
      <c r="F25" s="96"/>
      <c r="G25" s="96"/>
      <c r="H25" s="96"/>
      <c r="I25" s="96"/>
      <c r="J25" s="96"/>
      <c r="K25" s="96"/>
      <c r="L25" s="96"/>
      <c r="M25" s="96"/>
      <c r="N25" s="96"/>
    </row>
    <row r="26" spans="1:14" s="153" customFormat="1" ht="20.100000000000001" customHeight="1">
      <c r="A26" s="84"/>
      <c r="B26" s="85"/>
      <c r="C26" s="83"/>
      <c r="D26" s="96"/>
      <c r="E26" s="96"/>
      <c r="F26" s="96"/>
      <c r="G26" s="96"/>
      <c r="H26" s="96"/>
      <c r="I26" s="96"/>
      <c r="J26" s="96"/>
      <c r="K26" s="96"/>
      <c r="L26" s="96"/>
      <c r="M26" s="96"/>
      <c r="N26" s="96"/>
    </row>
    <row r="27" spans="1:14" s="153" customFormat="1" ht="20.100000000000001" customHeight="1">
      <c r="A27" s="84"/>
      <c r="B27" s="85"/>
      <c r="C27" s="83"/>
      <c r="D27" s="96"/>
      <c r="E27" s="96"/>
      <c r="F27" s="96"/>
      <c r="G27" s="96"/>
      <c r="H27" s="96"/>
      <c r="I27" s="96"/>
      <c r="J27" s="96"/>
      <c r="K27" s="96"/>
      <c r="L27" s="96"/>
      <c r="M27" s="96"/>
      <c r="N27" s="96"/>
    </row>
    <row r="28" spans="1:14" s="153" customFormat="1" ht="20.100000000000001" customHeight="1">
      <c r="A28" s="84"/>
      <c r="B28" s="85"/>
      <c r="C28" s="83"/>
      <c r="D28" s="96"/>
      <c r="E28" s="96"/>
      <c r="F28" s="96"/>
      <c r="G28" s="96"/>
      <c r="H28" s="96"/>
      <c r="I28" s="96"/>
      <c r="J28" s="96"/>
      <c r="K28" s="96"/>
      <c r="L28" s="96"/>
      <c r="M28" s="96"/>
      <c r="N28" s="96"/>
    </row>
    <row r="29" spans="1:14" s="153" customFormat="1" ht="20.100000000000001" customHeight="1">
      <c r="A29" s="84"/>
      <c r="B29" s="85"/>
      <c r="C29" s="83"/>
      <c r="D29" s="96"/>
      <c r="E29" s="96"/>
      <c r="F29" s="96"/>
      <c r="G29" s="96"/>
      <c r="H29" s="96"/>
      <c r="I29" s="96"/>
      <c r="J29" s="96"/>
      <c r="K29" s="96"/>
      <c r="L29" s="96"/>
      <c r="M29" s="96"/>
      <c r="N29" s="96"/>
    </row>
    <row r="30" spans="1:14" s="153" customFormat="1" ht="20.100000000000001" customHeight="1">
      <c r="A30" s="84"/>
      <c r="B30" s="85"/>
      <c r="C30" s="83"/>
      <c r="D30" s="96"/>
      <c r="E30" s="96"/>
      <c r="F30" s="96"/>
      <c r="G30" s="96"/>
      <c r="H30" s="96"/>
      <c r="I30" s="96"/>
      <c r="J30" s="96"/>
      <c r="K30" s="96"/>
      <c r="L30" s="96"/>
      <c r="M30" s="96"/>
      <c r="N30" s="96"/>
    </row>
    <row r="31" spans="1:14" s="153" customFormat="1" ht="20.100000000000001" customHeight="1">
      <c r="A31" s="84"/>
      <c r="B31" s="85"/>
      <c r="C31" s="83"/>
      <c r="D31" s="96"/>
      <c r="E31" s="96"/>
      <c r="F31" s="96"/>
      <c r="G31" s="96"/>
      <c r="H31" s="96"/>
      <c r="I31" s="96"/>
      <c r="J31" s="96"/>
      <c r="K31" s="96"/>
      <c r="L31" s="96"/>
      <c r="M31" s="96"/>
      <c r="N31" s="96"/>
    </row>
    <row r="32" spans="1:14" s="153" customFormat="1" ht="20.100000000000001" customHeight="1">
      <c r="A32" s="84"/>
      <c r="B32" s="85"/>
      <c r="C32" s="83"/>
      <c r="D32" s="96"/>
      <c r="E32" s="96"/>
      <c r="F32" s="96"/>
      <c r="G32" s="96"/>
      <c r="H32" s="96"/>
      <c r="I32" s="96"/>
      <c r="J32" s="96"/>
      <c r="K32" s="96"/>
      <c r="L32" s="96"/>
      <c r="M32" s="96"/>
      <c r="N32" s="96"/>
    </row>
    <row r="33" spans="1:14" s="153" customFormat="1" ht="20.100000000000001" customHeight="1">
      <c r="A33" s="84"/>
      <c r="B33" s="85"/>
      <c r="C33" s="83"/>
      <c r="D33" s="96"/>
      <c r="E33" s="96"/>
      <c r="F33" s="96"/>
      <c r="G33" s="96"/>
      <c r="H33" s="96"/>
      <c r="I33" s="96"/>
      <c r="J33" s="96"/>
      <c r="K33" s="96"/>
      <c r="L33" s="96"/>
      <c r="M33" s="96"/>
      <c r="N33" s="96"/>
    </row>
    <row r="34" spans="1:14" s="153" customFormat="1" ht="20.100000000000001" customHeight="1">
      <c r="A34" s="84"/>
      <c r="B34" s="85"/>
      <c r="C34" s="83"/>
      <c r="D34" s="96"/>
      <c r="E34" s="96"/>
      <c r="F34" s="96"/>
      <c r="G34" s="96"/>
      <c r="H34" s="96"/>
      <c r="I34" s="96"/>
      <c r="J34" s="96"/>
      <c r="K34" s="96"/>
      <c r="L34" s="96"/>
      <c r="M34" s="96"/>
      <c r="N34" s="96"/>
    </row>
    <row r="35" spans="1:14" s="153" customFormat="1" ht="20.100000000000001" customHeight="1">
      <c r="A35" s="84"/>
      <c r="B35" s="85"/>
      <c r="C35" s="83"/>
      <c r="D35" s="96"/>
      <c r="E35" s="96"/>
      <c r="F35" s="96"/>
      <c r="G35" s="96"/>
      <c r="H35" s="96"/>
      <c r="I35" s="96"/>
      <c r="J35" s="96"/>
      <c r="K35" s="96"/>
      <c r="L35" s="96"/>
      <c r="M35" s="96"/>
      <c r="N35" s="96"/>
    </row>
    <row r="36" spans="1:14" s="153" customFormat="1" ht="20.100000000000001" customHeight="1">
      <c r="A36" s="84"/>
      <c r="B36" s="85"/>
      <c r="C36" s="85"/>
      <c r="D36" s="96"/>
      <c r="E36" s="96"/>
      <c r="F36" s="96"/>
      <c r="G36" s="96"/>
      <c r="H36" s="96"/>
      <c r="I36" s="96"/>
      <c r="J36" s="96"/>
      <c r="K36" s="96"/>
      <c r="L36" s="96"/>
      <c r="M36" s="96"/>
      <c r="N36" s="96"/>
    </row>
    <row r="37" spans="1:14" s="153" customFormat="1" ht="20.100000000000001" customHeight="1">
      <c r="A37" s="84"/>
      <c r="B37" s="85"/>
      <c r="C37" s="85"/>
      <c r="D37" s="96"/>
      <c r="E37" s="96"/>
      <c r="F37" s="96"/>
      <c r="G37" s="96"/>
      <c r="H37" s="96"/>
      <c r="I37" s="96"/>
      <c r="J37" s="96"/>
      <c r="K37" s="96"/>
      <c r="L37" s="96"/>
      <c r="M37" s="96"/>
      <c r="N37" s="96"/>
    </row>
    <row r="38" spans="1:14" s="153" customFormat="1" ht="20.100000000000001" customHeight="1">
      <c r="A38" s="84"/>
      <c r="B38" s="85"/>
      <c r="C38" s="85"/>
      <c r="D38" s="96"/>
      <c r="E38" s="96"/>
      <c r="F38" s="96"/>
      <c r="G38" s="96"/>
      <c r="H38" s="96"/>
      <c r="I38" s="96"/>
      <c r="J38" s="96"/>
      <c r="K38" s="96"/>
      <c r="L38" s="96"/>
      <c r="M38" s="96"/>
      <c r="N38" s="96"/>
    </row>
    <row r="39" spans="1:14" s="153" customFormat="1" ht="20.100000000000001" customHeight="1">
      <c r="A39" s="84"/>
      <c r="B39" s="85"/>
      <c r="C39" s="85"/>
      <c r="D39" s="96"/>
      <c r="E39" s="96"/>
      <c r="F39" s="96"/>
      <c r="G39" s="96"/>
      <c r="H39" s="96"/>
      <c r="I39" s="96"/>
      <c r="J39" s="96"/>
      <c r="K39" s="96"/>
      <c r="L39" s="96"/>
      <c r="M39" s="96"/>
      <c r="N39" s="96"/>
    </row>
    <row r="40" spans="1:14" s="153" customFormat="1" ht="20.100000000000001" customHeight="1">
      <c r="A40" s="84"/>
      <c r="B40" s="85"/>
      <c r="C40" s="85"/>
      <c r="D40" s="96"/>
      <c r="E40" s="96"/>
      <c r="F40" s="96"/>
      <c r="G40" s="96"/>
      <c r="H40" s="96"/>
      <c r="I40" s="96"/>
      <c r="J40" s="96"/>
      <c r="K40" s="96"/>
      <c r="L40" s="96"/>
      <c r="M40" s="96"/>
      <c r="N40" s="96"/>
    </row>
    <row r="41" spans="1:14" s="153" customFormat="1" ht="20.100000000000001" customHeight="1">
      <c r="A41" s="84"/>
      <c r="B41" s="85"/>
      <c r="C41" s="85"/>
      <c r="D41" s="96"/>
      <c r="E41" s="96"/>
      <c r="F41" s="96"/>
      <c r="G41" s="96"/>
      <c r="H41" s="96"/>
      <c r="I41" s="96"/>
      <c r="J41" s="96"/>
      <c r="K41" s="96"/>
      <c r="L41" s="96"/>
      <c r="M41" s="96"/>
      <c r="N41" s="96"/>
    </row>
    <row r="42" spans="1:14" s="153" customFormat="1" ht="20.100000000000001" customHeight="1">
      <c r="A42" s="84"/>
      <c r="B42" s="85"/>
      <c r="C42" s="85"/>
      <c r="D42" s="96"/>
      <c r="E42" s="96"/>
      <c r="F42" s="96"/>
      <c r="G42" s="96"/>
      <c r="H42" s="96"/>
      <c r="I42" s="96"/>
      <c r="J42" s="96"/>
      <c r="K42" s="96"/>
      <c r="L42" s="96"/>
      <c r="M42" s="96"/>
      <c r="N42" s="96"/>
    </row>
    <row r="43" spans="1:14" s="153" customFormat="1" ht="20.100000000000001" customHeight="1">
      <c r="A43" s="84"/>
      <c r="B43" s="85"/>
      <c r="C43" s="85"/>
      <c r="D43" s="96"/>
      <c r="E43" s="96"/>
      <c r="F43" s="96"/>
      <c r="G43" s="96"/>
      <c r="H43" s="96"/>
      <c r="I43" s="96"/>
      <c r="J43" s="96"/>
      <c r="K43" s="96"/>
      <c r="L43" s="96"/>
      <c r="M43" s="96"/>
      <c r="N43" s="96"/>
    </row>
    <row r="44" spans="1:14" s="153" customFormat="1" ht="20.100000000000001" customHeight="1">
      <c r="A44" s="84"/>
      <c r="B44" s="85"/>
      <c r="C44" s="85"/>
      <c r="D44" s="96"/>
      <c r="E44" s="96"/>
      <c r="F44" s="96"/>
      <c r="G44" s="96"/>
      <c r="H44" s="96"/>
      <c r="I44" s="96"/>
      <c r="J44" s="96"/>
      <c r="K44" s="96"/>
      <c r="L44" s="96"/>
      <c r="M44" s="96"/>
      <c r="N44" s="96"/>
    </row>
    <row r="45" spans="1:14" s="153" customFormat="1" ht="20.100000000000001" customHeight="1">
      <c r="A45" s="84"/>
      <c r="B45" s="85"/>
      <c r="C45" s="85"/>
      <c r="D45" s="96"/>
      <c r="E45" s="96"/>
      <c r="F45" s="96"/>
      <c r="G45" s="96"/>
      <c r="H45" s="96"/>
      <c r="I45" s="96"/>
      <c r="J45" s="96"/>
      <c r="K45" s="96"/>
      <c r="L45" s="96"/>
      <c r="M45" s="96"/>
      <c r="N45" s="96"/>
    </row>
    <row r="46" spans="1:14" s="153" customFormat="1" ht="20.100000000000001" customHeight="1">
      <c r="A46" s="84"/>
      <c r="B46" s="85"/>
      <c r="C46" s="85"/>
      <c r="D46" s="96"/>
      <c r="E46" s="96"/>
      <c r="F46" s="96"/>
      <c r="G46" s="96"/>
      <c r="H46" s="96"/>
      <c r="I46" s="96"/>
      <c r="J46" s="96"/>
      <c r="K46" s="96"/>
      <c r="L46" s="96"/>
      <c r="M46" s="96"/>
      <c r="N46" s="96"/>
    </row>
    <row r="47" spans="1:14" s="153" customFormat="1" ht="20.100000000000001" customHeight="1">
      <c r="A47" s="84"/>
      <c r="B47" s="85"/>
      <c r="C47" s="85"/>
      <c r="D47" s="96"/>
      <c r="E47" s="96"/>
      <c r="F47" s="96"/>
      <c r="G47" s="96"/>
      <c r="H47" s="96"/>
      <c r="I47" s="96"/>
      <c r="J47" s="96"/>
      <c r="K47" s="96"/>
      <c r="L47" s="96"/>
      <c r="M47" s="96"/>
      <c r="N47" s="96"/>
    </row>
    <row r="48" spans="1:14" s="153" customFormat="1" ht="20.100000000000001" customHeight="1">
      <c r="A48" s="84"/>
      <c r="B48" s="85"/>
      <c r="C48" s="85"/>
      <c r="D48" s="96"/>
      <c r="E48" s="96"/>
      <c r="F48" s="96"/>
      <c r="G48" s="96"/>
      <c r="H48" s="96"/>
      <c r="I48" s="96"/>
      <c r="J48" s="96"/>
      <c r="K48" s="96"/>
      <c r="L48" s="96"/>
      <c r="M48" s="96"/>
      <c r="N48" s="96"/>
    </row>
    <row r="49" spans="1:14" s="153" customFormat="1" ht="20.100000000000001" customHeight="1">
      <c r="A49" s="84"/>
      <c r="B49" s="85"/>
      <c r="C49" s="85"/>
      <c r="D49" s="96"/>
      <c r="E49" s="96"/>
      <c r="F49" s="96"/>
      <c r="G49" s="96"/>
      <c r="H49" s="96"/>
      <c r="I49" s="96"/>
      <c r="J49" s="96"/>
      <c r="K49" s="96"/>
      <c r="L49" s="96"/>
      <c r="M49" s="96"/>
      <c r="N49" s="96"/>
    </row>
    <row r="50" spans="1:14" s="153" customFormat="1" ht="20.100000000000001" customHeight="1">
      <c r="A50" s="84"/>
      <c r="B50" s="85"/>
      <c r="C50" s="85"/>
      <c r="D50" s="96"/>
      <c r="E50" s="96"/>
      <c r="F50" s="96"/>
      <c r="G50" s="96"/>
      <c r="H50" s="96"/>
      <c r="I50" s="96"/>
      <c r="J50" s="96"/>
      <c r="K50" s="96"/>
      <c r="L50" s="96"/>
      <c r="M50" s="96"/>
      <c r="N50" s="96"/>
    </row>
    <row r="51" spans="1:14" s="153" customFormat="1" ht="20.100000000000001" customHeight="1">
      <c r="A51" s="84"/>
      <c r="B51" s="85"/>
      <c r="C51" s="85"/>
      <c r="D51" s="96"/>
      <c r="E51" s="96"/>
      <c r="F51" s="96"/>
      <c r="G51" s="96"/>
      <c r="H51" s="96"/>
      <c r="I51" s="96"/>
      <c r="J51" s="96"/>
      <c r="K51" s="96"/>
      <c r="L51" s="96"/>
      <c r="M51" s="96"/>
      <c r="N51" s="96"/>
    </row>
    <row r="52" spans="1:14" s="153" customFormat="1" ht="20.100000000000001" customHeight="1">
      <c r="A52" s="84"/>
      <c r="B52" s="85"/>
      <c r="C52" s="85"/>
      <c r="D52" s="96"/>
      <c r="E52" s="96"/>
      <c r="F52" s="96"/>
      <c r="G52" s="96"/>
      <c r="H52" s="96"/>
      <c r="I52" s="96"/>
      <c r="J52" s="96"/>
      <c r="K52" s="96"/>
      <c r="L52" s="96"/>
      <c r="M52" s="96"/>
      <c r="N52" s="96"/>
    </row>
    <row r="53" spans="1:14" s="153" customFormat="1" ht="20.100000000000001" customHeight="1">
      <c r="A53" s="84"/>
      <c r="B53" s="85"/>
      <c r="C53" s="85"/>
      <c r="D53" s="96"/>
      <c r="E53" s="96"/>
      <c r="F53" s="96"/>
      <c r="G53" s="96"/>
      <c r="H53" s="96"/>
      <c r="I53" s="96"/>
      <c r="J53" s="96"/>
      <c r="K53" s="96"/>
      <c r="L53" s="96"/>
      <c r="M53" s="96"/>
      <c r="N53" s="96"/>
    </row>
    <row r="54" spans="1:14" s="153" customFormat="1" ht="20.100000000000001" customHeight="1">
      <c r="A54" s="84"/>
      <c r="B54" s="85"/>
      <c r="C54" s="85"/>
      <c r="D54" s="96"/>
      <c r="E54" s="96"/>
      <c r="F54" s="96"/>
      <c r="G54" s="96"/>
      <c r="H54" s="96"/>
      <c r="I54" s="96"/>
      <c r="J54" s="96"/>
      <c r="K54" s="96"/>
      <c r="L54" s="96"/>
      <c r="M54" s="96"/>
      <c r="N54" s="96"/>
    </row>
    <row r="55" spans="1:14" s="153" customFormat="1" ht="20.100000000000001" customHeight="1">
      <c r="A55" s="84"/>
      <c r="B55" s="85"/>
      <c r="C55" s="85"/>
      <c r="D55" s="96"/>
      <c r="E55" s="96"/>
      <c r="F55" s="96"/>
      <c r="G55" s="96"/>
      <c r="H55" s="96"/>
      <c r="I55" s="96"/>
      <c r="J55" s="96"/>
      <c r="K55" s="96"/>
      <c r="L55" s="96"/>
      <c r="M55" s="96"/>
      <c r="N55" s="96"/>
    </row>
    <row r="56" spans="1:14" s="153" customFormat="1" ht="20.100000000000001" customHeight="1">
      <c r="A56" s="84"/>
      <c r="B56" s="85"/>
      <c r="C56" s="85"/>
      <c r="D56" s="96"/>
      <c r="E56" s="96"/>
      <c r="F56" s="96"/>
      <c r="G56" s="96"/>
      <c r="H56" s="96"/>
      <c r="I56" s="96"/>
      <c r="J56" s="96"/>
      <c r="K56" s="96"/>
      <c r="L56" s="96"/>
      <c r="M56" s="96"/>
      <c r="N56" s="96"/>
    </row>
    <row r="57" spans="1:14" s="153" customFormat="1" ht="20.100000000000001" customHeight="1">
      <c r="A57" s="84"/>
      <c r="B57" s="85"/>
      <c r="C57" s="85"/>
      <c r="D57" s="96"/>
      <c r="E57" s="96"/>
      <c r="F57" s="96"/>
      <c r="G57" s="96"/>
      <c r="H57" s="96"/>
      <c r="I57" s="96"/>
      <c r="J57" s="96"/>
      <c r="K57" s="96"/>
      <c r="L57" s="96"/>
      <c r="M57" s="96"/>
      <c r="N57" s="96"/>
    </row>
    <row r="58" spans="1:14" s="153" customFormat="1" ht="20.100000000000001" customHeight="1" thickBot="1">
      <c r="A58" s="160"/>
      <c r="B58" s="162"/>
      <c r="C58" s="165"/>
      <c r="D58" s="163"/>
      <c r="E58" s="164"/>
      <c r="F58" s="164"/>
      <c r="G58" s="164"/>
      <c r="H58" s="164"/>
      <c r="I58" s="164"/>
      <c r="J58" s="164"/>
      <c r="K58" s="164"/>
      <c r="L58" s="164"/>
      <c r="M58" s="351"/>
      <c r="N58" s="332"/>
    </row>
    <row r="59" spans="1:14">
      <c r="A59" s="34"/>
      <c r="B59" s="226" t="s">
        <v>114</v>
      </c>
      <c r="C59" s="349">
        <f>COUNTA(A5:A57)</f>
        <v>0</v>
      </c>
      <c r="D59" s="67"/>
      <c r="E59" s="67"/>
      <c r="N59" s="44"/>
    </row>
    <row r="60" spans="1:14">
      <c r="A60" s="34"/>
      <c r="B60" s="227" t="s">
        <v>164</v>
      </c>
      <c r="C60" s="340">
        <f>COUNTA(B5:B57)</f>
        <v>0</v>
      </c>
      <c r="D60" s="67"/>
      <c r="E60" s="67"/>
      <c r="N60" s="44"/>
    </row>
    <row r="61" spans="1:14" ht="13.5" thickBot="1">
      <c r="A61" s="34"/>
      <c r="B61" s="228" t="s">
        <v>165</v>
      </c>
      <c r="C61" s="341">
        <f>COUNTIF(D5:D57,E61)</f>
        <v>0</v>
      </c>
      <c r="D61" s="67" t="s">
        <v>166</v>
      </c>
      <c r="E61" s="67" t="s">
        <v>167</v>
      </c>
      <c r="N61" s="44"/>
    </row>
    <row r="62" spans="1:14" hidden="1">
      <c r="A62" s="34"/>
      <c r="B62" s="12"/>
      <c r="C62" s="13"/>
      <c r="D62" s="67"/>
      <c r="E62" s="67"/>
      <c r="N62" s="44"/>
    </row>
    <row r="63" spans="1:14" ht="13.5" hidden="1" thickBot="1">
      <c r="A63" s="34"/>
      <c r="B63" s="68"/>
      <c r="C63" s="342"/>
      <c r="D63" s="67"/>
      <c r="E63" s="67"/>
      <c r="N63" s="44"/>
    </row>
    <row r="64" spans="1:14" ht="13.5" hidden="1" thickBot="1">
      <c r="A64" s="34"/>
      <c r="B64" s="343" t="s">
        <v>168</v>
      </c>
      <c r="C64" s="344"/>
      <c r="D64" s="67"/>
      <c r="E64" s="67"/>
      <c r="N64" s="44"/>
    </row>
    <row r="65" spans="1:5" hidden="1">
      <c r="A65" s="34"/>
      <c r="B65" s="345" t="s">
        <v>169</v>
      </c>
      <c r="C65" s="28">
        <f>COUNTIF('14'!$N$5:$N$56,B65)</f>
        <v>0</v>
      </c>
      <c r="D65" s="67"/>
      <c r="E65" s="67"/>
    </row>
    <row r="66" spans="1:5" hidden="1">
      <c r="A66" s="34"/>
      <c r="B66" s="346" t="s">
        <v>170</v>
      </c>
      <c r="C66" s="29">
        <f>COUNTIF('14'!$N$5:$N$56,B66)</f>
        <v>0</v>
      </c>
      <c r="D66" s="67"/>
      <c r="E66" s="67"/>
    </row>
    <row r="67" spans="1:5" hidden="1">
      <c r="A67" s="34"/>
      <c r="B67" s="346" t="s">
        <v>171</v>
      </c>
      <c r="C67" s="29">
        <f>COUNTIF('14'!$N$5:$N$56,B67)</f>
        <v>0</v>
      </c>
      <c r="D67" s="67"/>
      <c r="E67" s="67"/>
    </row>
    <row r="68" spans="1:5" hidden="1">
      <c r="A68" s="34"/>
      <c r="B68" s="346" t="s">
        <v>172</v>
      </c>
      <c r="C68" s="29">
        <f>COUNTIF('14'!$N$5:$N$56,B68)</f>
        <v>0</v>
      </c>
      <c r="D68" s="67"/>
      <c r="E68" s="67"/>
    </row>
    <row r="69" spans="1:5" hidden="1">
      <c r="A69" s="34"/>
      <c r="B69" s="346" t="s">
        <v>173</v>
      </c>
      <c r="C69" s="29">
        <f>COUNTIF('14'!$N$5:$N$56,B69)</f>
        <v>0</v>
      </c>
      <c r="D69" s="67"/>
      <c r="E69" s="67"/>
    </row>
    <row r="70" spans="1:5" ht="13.5" hidden="1" thickBot="1">
      <c r="A70" s="34"/>
      <c r="B70" s="347" t="s">
        <v>174</v>
      </c>
      <c r="C70" s="30">
        <f>COUNTIF('14'!$N$5:$N$56,B70)</f>
        <v>0</v>
      </c>
      <c r="D70" s="67"/>
      <c r="E70" s="67"/>
    </row>
    <row r="71" spans="1:5" hidden="1">
      <c r="A71" s="34"/>
      <c r="B71" s="42"/>
      <c r="D71" s="67"/>
    </row>
    <row r="72" spans="1:5">
      <c r="A72" s="34"/>
      <c r="B72" s="42"/>
      <c r="D72" s="67"/>
    </row>
    <row r="73" spans="1:5">
      <c r="A73" s="34"/>
      <c r="B73" s="42"/>
      <c r="D73" s="67"/>
    </row>
    <row r="74" spans="1:5">
      <c r="A74" s="34"/>
      <c r="B74" s="42"/>
      <c r="D74" s="67"/>
    </row>
    <row r="75" spans="1:5">
      <c r="A75" s="34"/>
      <c r="B75" s="42"/>
      <c r="D75" s="67"/>
    </row>
    <row r="76" spans="1:5">
      <c r="A76" s="34"/>
      <c r="B76" s="42"/>
      <c r="D76" s="67"/>
    </row>
    <row r="77" spans="1:5">
      <c r="A77" s="34"/>
      <c r="B77" s="42"/>
      <c r="D77" s="67"/>
    </row>
    <row r="78" spans="1:5">
      <c r="A78" s="34"/>
      <c r="B78" s="42"/>
      <c r="D78" s="67"/>
    </row>
    <row r="79" spans="1:5">
      <c r="A79" s="34"/>
      <c r="B79" s="42"/>
      <c r="D79" s="67"/>
    </row>
    <row r="80" spans="1:5">
      <c r="A80" s="34"/>
      <c r="B80" s="42"/>
      <c r="D80" s="67"/>
    </row>
    <row r="81" spans="1:1">
      <c r="A81" s="34"/>
    </row>
    <row r="82" spans="1:1">
      <c r="A82" s="34"/>
    </row>
    <row r="83" spans="1:1">
      <c r="A83" s="34"/>
    </row>
    <row r="84" spans="1:1">
      <c r="A84" s="34"/>
    </row>
    <row r="85" spans="1:1">
      <c r="A85" s="34"/>
    </row>
    <row r="86" spans="1:1">
      <c r="A86" s="34"/>
    </row>
    <row r="87" spans="1:1">
      <c r="A87" s="34"/>
    </row>
    <row r="88" spans="1:1">
      <c r="A88" s="34"/>
    </row>
    <row r="89" spans="1:1">
      <c r="A89" s="34"/>
    </row>
    <row r="90" spans="1:1">
      <c r="A90" s="34"/>
    </row>
    <row r="91" spans="1:1">
      <c r="A91" s="34"/>
    </row>
    <row r="92" spans="1:1">
      <c r="A92" s="34"/>
    </row>
    <row r="93" spans="1:1">
      <c r="A93" s="34"/>
    </row>
    <row r="94" spans="1:1">
      <c r="A94" s="34"/>
    </row>
    <row r="95" spans="1:1">
      <c r="A95" s="34"/>
    </row>
    <row r="96" spans="1:1">
      <c r="A96" s="34"/>
    </row>
    <row r="97" spans="1:15" ht="14.45" customHeight="1">
      <c r="A97" s="2"/>
      <c r="B97" s="2"/>
      <c r="D97" s="73"/>
      <c r="M97" s="73"/>
      <c r="N97" s="44"/>
    </row>
    <row r="98" spans="1:15" ht="14.25" customHeight="1">
      <c r="A98" s="2"/>
      <c r="B98" s="2"/>
      <c r="D98" s="73"/>
      <c r="M98" s="73"/>
      <c r="N98" s="44"/>
    </row>
    <row r="99" spans="1:15" ht="14.25" customHeight="1">
      <c r="A99" s="2"/>
      <c r="B99" s="2"/>
      <c r="D99" s="73"/>
      <c r="M99" s="73"/>
      <c r="N99" s="44"/>
    </row>
    <row r="100" spans="1:15" ht="1.5" customHeight="1">
      <c r="A100" s="2"/>
      <c r="B100" s="2"/>
      <c r="D100" s="73"/>
      <c r="M100" s="73"/>
      <c r="N100" s="44"/>
    </row>
    <row r="101" spans="1:15" ht="14.45" customHeight="1">
      <c r="B101" s="42"/>
      <c r="D101" s="67"/>
      <c r="N101" s="44"/>
    </row>
    <row r="102" spans="1:15" s="1" customFormat="1" ht="14.45" customHeight="1">
      <c r="A102" s="33"/>
      <c r="B102" s="42"/>
      <c r="C102" s="2"/>
      <c r="D102" s="67"/>
      <c r="E102" s="73"/>
      <c r="F102" s="73"/>
      <c r="G102" s="73"/>
      <c r="H102" s="73"/>
      <c r="I102" s="73"/>
      <c r="J102" s="73"/>
      <c r="K102" s="73"/>
      <c r="L102" s="73"/>
      <c r="M102" s="36"/>
      <c r="N102" s="44"/>
      <c r="O102" s="2"/>
    </row>
    <row r="103" spans="1:15" ht="14.45" customHeight="1">
      <c r="B103" s="42"/>
      <c r="D103" s="67"/>
      <c r="N103" s="44"/>
    </row>
    <row r="104" spans="1:15" ht="14.45" customHeight="1">
      <c r="B104" s="42"/>
      <c r="D104" s="67"/>
      <c r="N104" s="44"/>
    </row>
    <row r="105" spans="1:15" ht="17.25" customHeight="1">
      <c r="B105" s="42"/>
      <c r="D105" s="67"/>
      <c r="N105" s="44"/>
    </row>
    <row r="106" spans="1:15" ht="14.45" customHeight="1">
      <c r="B106" s="42"/>
      <c r="D106" s="67"/>
      <c r="N106" s="44"/>
    </row>
    <row r="107" spans="1:15" ht="14.45" customHeight="1">
      <c r="B107" s="42"/>
      <c r="D107" s="67"/>
      <c r="N107" s="44"/>
    </row>
    <row r="108" spans="1:15" ht="14.45" customHeight="1">
      <c r="B108" s="42"/>
      <c r="D108" s="67"/>
      <c r="N108" s="44"/>
    </row>
    <row r="109" spans="1:15" ht="14.45" customHeight="1">
      <c r="B109" s="42"/>
      <c r="D109" s="67"/>
      <c r="N109" s="44"/>
    </row>
    <row r="110" spans="1:15" ht="14.45" customHeight="1">
      <c r="B110" s="42"/>
      <c r="D110" s="67"/>
      <c r="N110" s="44"/>
    </row>
    <row r="111" spans="1:15" ht="14.45" customHeight="1">
      <c r="B111" s="42"/>
      <c r="D111" s="67"/>
      <c r="N111" s="44"/>
    </row>
    <row r="112" spans="1:15" ht="14.45" customHeight="1">
      <c r="B112" s="42"/>
      <c r="D112" s="67"/>
      <c r="N112" s="4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1:15" ht="14.45" customHeight="1">
      <c r="B161" s="42"/>
      <c r="D161" s="67"/>
      <c r="N161" s="44"/>
    </row>
    <row r="162" spans="1:15" ht="14.45" customHeight="1">
      <c r="B162" s="42"/>
      <c r="D162" s="67"/>
      <c r="N162" s="44"/>
    </row>
    <row r="163" spans="1:15" ht="14.45" customHeight="1">
      <c r="B163" s="42"/>
      <c r="D163" s="67"/>
      <c r="N163" s="44"/>
    </row>
    <row r="164" spans="1:15" ht="14.45" customHeight="1">
      <c r="B164" s="42"/>
      <c r="D164" s="67"/>
      <c r="N164" s="44"/>
    </row>
    <row r="165" spans="1:15" ht="14.45" customHeight="1">
      <c r="B165" s="42"/>
      <c r="D165" s="67"/>
      <c r="N165" s="44"/>
    </row>
    <row r="166" spans="1:15" s="1" customFormat="1" ht="14.45" customHeight="1">
      <c r="A166" s="33"/>
      <c r="B166" s="42"/>
      <c r="C166" s="2"/>
      <c r="D166" s="67"/>
      <c r="E166" s="73"/>
      <c r="F166" s="73"/>
      <c r="G166" s="73"/>
      <c r="H166" s="73"/>
      <c r="I166" s="73"/>
      <c r="J166" s="73"/>
      <c r="K166" s="73"/>
      <c r="L166" s="73"/>
      <c r="M166" s="36"/>
      <c r="N166" s="44"/>
      <c r="O166" s="2"/>
    </row>
    <row r="167" spans="1:15" ht="14.45" customHeight="1">
      <c r="B167" s="42"/>
      <c r="D167" s="67"/>
      <c r="N167" s="44"/>
    </row>
    <row r="168" spans="1:15" ht="14.45" customHeight="1">
      <c r="B168" s="42"/>
      <c r="D168" s="67"/>
      <c r="N168" s="44"/>
    </row>
    <row r="169" spans="1:15" ht="14.45" customHeight="1">
      <c r="B169" s="42"/>
      <c r="D169" s="67"/>
      <c r="N169" s="44"/>
    </row>
    <row r="170" spans="1:15" ht="14.45" customHeight="1">
      <c r="B170" s="42"/>
      <c r="D170" s="67"/>
      <c r="N170" s="44"/>
    </row>
    <row r="171" spans="1:15" ht="14.45" customHeight="1">
      <c r="B171" s="42"/>
      <c r="D171" s="67"/>
      <c r="N171" s="44"/>
    </row>
    <row r="172" spans="1:15" ht="14.45" customHeight="1">
      <c r="B172" s="42"/>
      <c r="D172" s="67"/>
      <c r="N172" s="44"/>
    </row>
    <row r="173" spans="1:15" ht="14.45" customHeight="1">
      <c r="B173" s="42"/>
      <c r="D173" s="67"/>
      <c r="N173" s="44"/>
    </row>
    <row r="174" spans="1:15" ht="14.45" customHeight="1">
      <c r="B174" s="42"/>
      <c r="D174" s="67"/>
      <c r="N174" s="44"/>
    </row>
    <row r="175" spans="1:15" ht="14.45" customHeight="1">
      <c r="B175" s="42"/>
      <c r="D175" s="67"/>
      <c r="N175" s="44"/>
    </row>
    <row r="176" spans="1:15" ht="14.45" customHeight="1">
      <c r="B176" s="42"/>
      <c r="D176" s="67"/>
      <c r="N176" s="44"/>
    </row>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spans="1:15" ht="14.45" customHeight="1">
      <c r="B225" s="42"/>
      <c r="D225" s="67"/>
      <c r="N225" s="44"/>
    </row>
    <row r="226" spans="1:15" ht="14.45" customHeight="1">
      <c r="B226" s="42"/>
      <c r="D226" s="67"/>
      <c r="N226" s="44"/>
    </row>
    <row r="227" spans="1:15" ht="14.45" customHeight="1">
      <c r="B227" s="42"/>
      <c r="D227" s="67"/>
      <c r="N227" s="44"/>
    </row>
    <row r="228" spans="1:15" ht="14.45" customHeight="1">
      <c r="B228" s="42"/>
      <c r="D228" s="67"/>
      <c r="N228" s="44"/>
    </row>
    <row r="229" spans="1:15" ht="14.45" customHeight="1">
      <c r="B229" s="42"/>
      <c r="D229" s="67"/>
      <c r="N229" s="44"/>
    </row>
    <row r="230" spans="1:15" s="1" customFormat="1" ht="14.45" customHeight="1">
      <c r="A230" s="33"/>
      <c r="B230" s="42"/>
      <c r="C230" s="2"/>
      <c r="D230" s="67"/>
      <c r="E230" s="73"/>
      <c r="F230" s="73"/>
      <c r="G230" s="73"/>
      <c r="H230" s="73"/>
      <c r="I230" s="73"/>
      <c r="J230" s="73"/>
      <c r="K230" s="73"/>
      <c r="L230" s="73"/>
      <c r="M230" s="36"/>
      <c r="N230" s="44"/>
      <c r="O230" s="2"/>
    </row>
    <row r="231" spans="1:15" ht="14.45" customHeight="1">
      <c r="B231" s="42"/>
      <c r="D231" s="67"/>
      <c r="N231" s="44"/>
    </row>
    <row r="232" spans="1:15" ht="14.45" customHeight="1">
      <c r="B232" s="42"/>
      <c r="D232" s="67"/>
      <c r="N232" s="44"/>
    </row>
    <row r="233" spans="1:15" ht="14.45" customHeight="1">
      <c r="B233" s="42"/>
      <c r="D233" s="67"/>
      <c r="N233" s="44"/>
    </row>
    <row r="234" spans="1:15" ht="14.45" customHeight="1">
      <c r="B234" s="42"/>
      <c r="D234" s="67"/>
      <c r="N234" s="44"/>
    </row>
    <row r="235" spans="1:15" ht="14.45" customHeight="1">
      <c r="B235" s="42"/>
      <c r="D235" s="67"/>
      <c r="N235" s="44"/>
    </row>
    <row r="236" spans="1:15" ht="14.45" customHeight="1">
      <c r="B236" s="42"/>
      <c r="D236" s="67"/>
      <c r="N236" s="44"/>
    </row>
    <row r="237" spans="1:15" ht="14.45" customHeight="1">
      <c r="B237" s="42"/>
      <c r="D237" s="67"/>
      <c r="N237" s="44"/>
    </row>
    <row r="238" spans="1:15" ht="14.45" customHeight="1">
      <c r="B238" s="42"/>
      <c r="D238" s="67"/>
      <c r="N238" s="44"/>
    </row>
    <row r="239" spans="1:15" ht="14.45" customHeight="1">
      <c r="B239" s="42"/>
      <c r="D239" s="67"/>
      <c r="N239" s="44"/>
    </row>
    <row r="240" spans="1:15" ht="14.45" customHeight="1">
      <c r="B240" s="42"/>
      <c r="D240" s="67"/>
      <c r="N240" s="44"/>
    </row>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2.7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3" ht="21.75" customHeight="1"/>
    <row r="874" ht="21.75" customHeight="1"/>
    <row r="875" ht="21.7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sheetData>
  <sheetProtection algorithmName="SHA-512" hashValue="+iGe2aNScJbPLLzPWRlsCZlUu7qXos1WOEi63qBmj/+cKZeBn/P8HZPULKA/lpG/Vam/feVmLleXaxuqyUQA6w==" saltValue="bl0zKqko59DcqeJwTQOu8Q=="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orientation="landscape" horizontalDpi="300" verticalDpi="300" r:id="rId1"/>
  <headerFooter alignWithMargins="0">
    <oddHeader xml:space="preserve">&amp;L&amp;"Arial,Bold"SCA North America
TENA ULTRA&amp;C&amp;"Arial,Bold"&amp;12
&amp;"Arial,Regular"&amp;10
&amp;R&amp;D
</oddHeader>
    <oddFooter>&amp;R&amp;P&amp;L&amp;1#&amp;"Calibri"&amp;10 Essity Internal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O886"/>
  <sheetViews>
    <sheetView zoomScale="90" zoomScaleNormal="90" workbookViewId="0">
      <pane ySplit="4" topLeftCell="A38" activePane="bottomLeft" state="frozen"/>
      <selection activeCell="B2" sqref="B2"/>
      <selection pane="bottomLeft" activeCell="D4" sqref="D4"/>
    </sheetView>
  </sheetViews>
  <sheetFormatPr defaultColWidth="9.140625" defaultRowHeight="12.75"/>
  <cols>
    <col min="1" max="1" width="15.5703125" style="33" customWidth="1"/>
    <col min="2" max="2" width="39.7109375" style="8" bestFit="1" customWidth="1"/>
    <col min="3" max="3" width="30.7109375" style="2" customWidth="1"/>
    <col min="4" max="4" width="8.85546875" style="11" customWidth="1"/>
    <col min="5" max="12" width="11.28515625" style="73" customWidth="1"/>
    <col min="13" max="13" width="11.28515625" style="36" customWidth="1"/>
    <col min="14" max="14" width="11.28515625" style="25" hidden="1" customWidth="1"/>
    <col min="15" max="16384" width="9.140625" style="2"/>
  </cols>
  <sheetData>
    <row r="1" spans="1:14" ht="18">
      <c r="A1" s="21" t="s">
        <v>152</v>
      </c>
      <c r="B1" s="31"/>
      <c r="D1" s="67"/>
      <c r="N1" s="32"/>
    </row>
    <row r="2" spans="1:14" ht="18">
      <c r="A2" s="21">
        <f>IF('BORDEREAU DE COMMANDE'!C21="","",'BORDEREAU DE COMMANDE'!C21)</f>
        <v>13</v>
      </c>
      <c r="B2" s="31"/>
      <c r="D2" s="67"/>
      <c r="N2" s="32"/>
    </row>
    <row r="3" spans="1:14" ht="16.5" thickBot="1">
      <c r="A3" s="239">
        <f ca="1">'BORDEREAU DE COMMANDE'!C4</f>
        <v>45175</v>
      </c>
      <c r="B3" s="42"/>
      <c r="D3" s="67"/>
      <c r="E3" s="409" t="s">
        <v>153</v>
      </c>
      <c r="F3" s="410"/>
      <c r="G3" s="410"/>
      <c r="H3" s="411" t="s">
        <v>154</v>
      </c>
      <c r="I3" s="410"/>
      <c r="J3" s="410"/>
      <c r="K3" s="412" t="s">
        <v>155</v>
      </c>
      <c r="L3" s="410"/>
      <c r="M3" s="410"/>
      <c r="N3" s="44"/>
    </row>
    <row r="4" spans="1:14" s="154" customFormat="1" ht="43.15" customHeight="1" thickTop="1" thickBot="1">
      <c r="A4" s="155" t="s">
        <v>179</v>
      </c>
      <c r="B4" s="156" t="s">
        <v>180</v>
      </c>
      <c r="C4" s="156" t="s">
        <v>181</v>
      </c>
      <c r="D4" s="225" t="s">
        <v>159</v>
      </c>
      <c r="E4" s="218" t="s">
        <v>160</v>
      </c>
      <c r="F4" s="219" t="s">
        <v>161</v>
      </c>
      <c r="G4" s="219" t="s">
        <v>162</v>
      </c>
      <c r="H4" s="220" t="s">
        <v>160</v>
      </c>
      <c r="I4" s="221" t="s">
        <v>161</v>
      </c>
      <c r="J4" s="221" t="s">
        <v>162</v>
      </c>
      <c r="K4" s="222" t="s">
        <v>160</v>
      </c>
      <c r="L4" s="222" t="s">
        <v>161</v>
      </c>
      <c r="M4" s="222" t="s">
        <v>162</v>
      </c>
      <c r="N4" s="157" t="s">
        <v>178</v>
      </c>
    </row>
    <row r="5" spans="1:14" s="153" customFormat="1" ht="20.100000000000001" customHeight="1">
      <c r="A5" s="82"/>
      <c r="B5" s="83"/>
      <c r="C5" s="83"/>
      <c r="D5" s="95"/>
      <c r="E5" s="95"/>
      <c r="F5" s="95"/>
      <c r="G5" s="95"/>
      <c r="H5" s="95"/>
      <c r="I5" s="95"/>
      <c r="J5" s="95"/>
      <c r="K5" s="95"/>
      <c r="L5" s="95"/>
      <c r="M5" s="95"/>
      <c r="N5" s="95"/>
    </row>
    <row r="6" spans="1:14" s="153" customFormat="1" ht="20.100000000000001" customHeight="1">
      <c r="A6" s="84"/>
      <c r="B6" s="85"/>
      <c r="C6" s="83"/>
      <c r="D6" s="96"/>
      <c r="E6" s="96"/>
      <c r="F6" s="96"/>
      <c r="G6" s="96"/>
      <c r="H6" s="96"/>
      <c r="I6" s="96"/>
      <c r="J6" s="96"/>
      <c r="K6" s="96"/>
      <c r="L6" s="96"/>
      <c r="M6" s="96"/>
      <c r="N6" s="96"/>
    </row>
    <row r="7" spans="1:14" s="153" customFormat="1" ht="20.100000000000001" customHeight="1">
      <c r="A7" s="84"/>
      <c r="B7" s="85"/>
      <c r="C7" s="83"/>
      <c r="D7" s="96"/>
      <c r="E7" s="96"/>
      <c r="F7" s="96"/>
      <c r="G7" s="96"/>
      <c r="H7" s="96"/>
      <c r="I7" s="96"/>
      <c r="J7" s="96"/>
      <c r="K7" s="96"/>
      <c r="L7" s="96"/>
      <c r="M7" s="96"/>
      <c r="N7" s="96"/>
    </row>
    <row r="8" spans="1:14" s="153" customFormat="1" ht="20.100000000000001" customHeight="1">
      <c r="A8" s="84"/>
      <c r="B8" s="85"/>
      <c r="C8" s="83"/>
      <c r="D8" s="96"/>
      <c r="E8" s="96"/>
      <c r="F8" s="96"/>
      <c r="G8" s="96"/>
      <c r="H8" s="96"/>
      <c r="I8" s="96"/>
      <c r="J8" s="96"/>
      <c r="K8" s="96"/>
      <c r="L8" s="96"/>
      <c r="M8" s="96"/>
      <c r="N8" s="96"/>
    </row>
    <row r="9" spans="1:14" s="153" customFormat="1" ht="20.100000000000001" customHeight="1">
      <c r="A9" s="84"/>
      <c r="B9" s="85"/>
      <c r="C9" s="83"/>
      <c r="D9" s="96"/>
      <c r="E9" s="96"/>
      <c r="F9" s="96"/>
      <c r="G9" s="96"/>
      <c r="H9" s="96"/>
      <c r="I9" s="96"/>
      <c r="J9" s="96"/>
      <c r="K9" s="96"/>
      <c r="L9" s="96"/>
      <c r="M9" s="96"/>
      <c r="N9" s="96"/>
    </row>
    <row r="10" spans="1:14" s="153" customFormat="1" ht="20.100000000000001" customHeight="1">
      <c r="A10" s="84"/>
      <c r="B10" s="85"/>
      <c r="C10" s="83"/>
      <c r="D10" s="96"/>
      <c r="E10" s="96"/>
      <c r="F10" s="96"/>
      <c r="G10" s="96"/>
      <c r="H10" s="96"/>
      <c r="I10" s="96"/>
      <c r="J10" s="96"/>
      <c r="K10" s="96"/>
      <c r="L10" s="96"/>
      <c r="M10" s="96"/>
      <c r="N10" s="96"/>
    </row>
    <row r="11" spans="1:14" s="153" customFormat="1" ht="20.100000000000001" customHeight="1">
      <c r="A11" s="84"/>
      <c r="B11" s="85"/>
      <c r="C11" s="83"/>
      <c r="D11" s="96"/>
      <c r="E11" s="96"/>
      <c r="F11" s="96"/>
      <c r="G11" s="96"/>
      <c r="H11" s="96"/>
      <c r="I11" s="96"/>
      <c r="J11" s="96"/>
      <c r="K11" s="96"/>
      <c r="L11" s="96"/>
      <c r="M11" s="96"/>
      <c r="N11" s="96"/>
    </row>
    <row r="12" spans="1:14" s="153" customFormat="1" ht="20.100000000000001" customHeight="1">
      <c r="A12" s="84"/>
      <c r="B12" s="85"/>
      <c r="C12" s="83"/>
      <c r="D12" s="96"/>
      <c r="E12" s="96"/>
      <c r="F12" s="96"/>
      <c r="G12" s="96"/>
      <c r="H12" s="96"/>
      <c r="I12" s="96"/>
      <c r="J12" s="96"/>
      <c r="K12" s="96"/>
      <c r="L12" s="96"/>
      <c r="M12" s="96"/>
      <c r="N12" s="96"/>
    </row>
    <row r="13" spans="1:14" s="153" customFormat="1" ht="20.100000000000001" customHeight="1">
      <c r="A13" s="84"/>
      <c r="B13" s="85"/>
      <c r="C13" s="83"/>
      <c r="D13" s="96"/>
      <c r="E13" s="96"/>
      <c r="F13" s="96"/>
      <c r="G13" s="96"/>
      <c r="H13" s="96"/>
      <c r="I13" s="96"/>
      <c r="J13" s="96"/>
      <c r="K13" s="96"/>
      <c r="L13" s="96"/>
      <c r="M13" s="96"/>
      <c r="N13" s="96"/>
    </row>
    <row r="14" spans="1:14" s="153" customFormat="1" ht="20.100000000000001" customHeight="1">
      <c r="A14" s="84"/>
      <c r="B14" s="85"/>
      <c r="C14" s="83"/>
      <c r="D14" s="96"/>
      <c r="E14" s="96"/>
      <c r="F14" s="96"/>
      <c r="G14" s="96"/>
      <c r="H14" s="96"/>
      <c r="I14" s="96"/>
      <c r="J14" s="96"/>
      <c r="K14" s="96"/>
      <c r="L14" s="96"/>
      <c r="M14" s="96"/>
      <c r="N14" s="96"/>
    </row>
    <row r="15" spans="1:14" s="153" customFormat="1" ht="20.100000000000001" customHeight="1">
      <c r="A15" s="84"/>
      <c r="B15" s="85"/>
      <c r="C15" s="83"/>
      <c r="D15" s="96"/>
      <c r="E15" s="96"/>
      <c r="F15" s="96"/>
      <c r="G15" s="96"/>
      <c r="H15" s="96"/>
      <c r="I15" s="96"/>
      <c r="J15" s="96"/>
      <c r="K15" s="96"/>
      <c r="L15" s="96"/>
      <c r="M15" s="96"/>
      <c r="N15" s="96"/>
    </row>
    <row r="16" spans="1:14" s="153" customFormat="1" ht="20.100000000000001" customHeight="1">
      <c r="A16" s="84"/>
      <c r="B16" s="85"/>
      <c r="C16" s="83"/>
      <c r="D16" s="96"/>
      <c r="E16" s="96"/>
      <c r="F16" s="96"/>
      <c r="G16" s="96"/>
      <c r="H16" s="96"/>
      <c r="I16" s="96"/>
      <c r="J16" s="96"/>
      <c r="K16" s="96"/>
      <c r="L16" s="96"/>
      <c r="M16" s="96"/>
      <c r="N16" s="96"/>
    </row>
    <row r="17" spans="1:14" s="153" customFormat="1" ht="20.100000000000001" customHeight="1">
      <c r="A17" s="84"/>
      <c r="B17" s="85"/>
      <c r="C17" s="83"/>
      <c r="D17" s="96"/>
      <c r="E17" s="96"/>
      <c r="F17" s="96"/>
      <c r="G17" s="96"/>
      <c r="H17" s="96"/>
      <c r="I17" s="96"/>
      <c r="J17" s="96"/>
      <c r="K17" s="96"/>
      <c r="L17" s="96"/>
      <c r="M17" s="96"/>
      <c r="N17" s="96"/>
    </row>
    <row r="18" spans="1:14" s="153" customFormat="1" ht="20.100000000000001" customHeight="1">
      <c r="A18" s="84"/>
      <c r="B18" s="85"/>
      <c r="C18" s="83"/>
      <c r="D18" s="96"/>
      <c r="E18" s="96"/>
      <c r="F18" s="96"/>
      <c r="G18" s="96"/>
      <c r="H18" s="96"/>
      <c r="I18" s="96"/>
      <c r="J18" s="96"/>
      <c r="K18" s="96"/>
      <c r="L18" s="96"/>
      <c r="M18" s="96"/>
      <c r="N18" s="96"/>
    </row>
    <row r="19" spans="1:14" s="153" customFormat="1" ht="20.100000000000001" customHeight="1">
      <c r="A19" s="84"/>
      <c r="B19" s="85"/>
      <c r="C19" s="83"/>
      <c r="D19" s="96"/>
      <c r="E19" s="96"/>
      <c r="F19" s="96"/>
      <c r="G19" s="96"/>
      <c r="H19" s="96"/>
      <c r="I19" s="96"/>
      <c r="J19" s="96"/>
      <c r="K19" s="96"/>
      <c r="L19" s="96"/>
      <c r="M19" s="96"/>
      <c r="N19" s="96"/>
    </row>
    <row r="20" spans="1:14" s="153" customFormat="1" ht="20.100000000000001" customHeight="1">
      <c r="A20" s="84"/>
      <c r="B20" s="85"/>
      <c r="C20" s="83"/>
      <c r="D20" s="96"/>
      <c r="E20" s="96"/>
      <c r="F20" s="96"/>
      <c r="G20" s="96"/>
      <c r="H20" s="96"/>
      <c r="I20" s="96"/>
      <c r="J20" s="96"/>
      <c r="K20" s="96"/>
      <c r="L20" s="96"/>
      <c r="M20" s="96"/>
      <c r="N20" s="96"/>
    </row>
    <row r="21" spans="1:14" s="153" customFormat="1" ht="20.100000000000001" customHeight="1">
      <c r="A21" s="84"/>
      <c r="B21" s="85"/>
      <c r="C21" s="83"/>
      <c r="D21" s="96"/>
      <c r="E21" s="96"/>
      <c r="F21" s="96"/>
      <c r="G21" s="96"/>
      <c r="H21" s="96"/>
      <c r="I21" s="96"/>
      <c r="J21" s="96"/>
      <c r="K21" s="96"/>
      <c r="L21" s="96"/>
      <c r="M21" s="96"/>
      <c r="N21" s="96"/>
    </row>
    <row r="22" spans="1:14" s="153" customFormat="1" ht="20.100000000000001" customHeight="1">
      <c r="A22" s="84"/>
      <c r="B22" s="85"/>
      <c r="C22" s="83"/>
      <c r="D22" s="96"/>
      <c r="E22" s="96"/>
      <c r="F22" s="96"/>
      <c r="G22" s="96"/>
      <c r="H22" s="96"/>
      <c r="I22" s="96"/>
      <c r="J22" s="96"/>
      <c r="K22" s="96"/>
      <c r="L22" s="96"/>
      <c r="M22" s="96"/>
      <c r="N22" s="96"/>
    </row>
    <row r="23" spans="1:14" s="153" customFormat="1" ht="20.100000000000001" customHeight="1">
      <c r="A23" s="84"/>
      <c r="B23" s="85"/>
      <c r="C23" s="83"/>
      <c r="D23" s="96"/>
      <c r="E23" s="96"/>
      <c r="F23" s="96"/>
      <c r="G23" s="96"/>
      <c r="H23" s="96"/>
      <c r="I23" s="96"/>
      <c r="J23" s="96"/>
      <c r="K23" s="96"/>
      <c r="L23" s="96"/>
      <c r="M23" s="96"/>
      <c r="N23" s="96"/>
    </row>
    <row r="24" spans="1:14" s="153" customFormat="1" ht="20.100000000000001" customHeight="1">
      <c r="A24" s="84"/>
      <c r="B24" s="85"/>
      <c r="C24" s="83"/>
      <c r="D24" s="96"/>
      <c r="E24" s="96"/>
      <c r="F24" s="96"/>
      <c r="G24" s="96"/>
      <c r="H24" s="96"/>
      <c r="I24" s="96"/>
      <c r="J24" s="96"/>
      <c r="K24" s="96"/>
      <c r="L24" s="96"/>
      <c r="M24" s="96"/>
      <c r="N24" s="96"/>
    </row>
    <row r="25" spans="1:14" s="153" customFormat="1" ht="20.100000000000001" customHeight="1">
      <c r="A25" s="84"/>
      <c r="B25" s="85"/>
      <c r="C25" s="83"/>
      <c r="D25" s="96"/>
      <c r="E25" s="96"/>
      <c r="F25" s="96"/>
      <c r="G25" s="96"/>
      <c r="H25" s="96"/>
      <c r="I25" s="96"/>
      <c r="J25" s="96"/>
      <c r="K25" s="96"/>
      <c r="L25" s="96"/>
      <c r="M25" s="96"/>
      <c r="N25" s="96"/>
    </row>
    <row r="26" spans="1:14" s="153" customFormat="1" ht="20.100000000000001" customHeight="1">
      <c r="A26" s="84"/>
      <c r="B26" s="85"/>
      <c r="C26" s="83"/>
      <c r="D26" s="96"/>
      <c r="E26" s="96"/>
      <c r="F26" s="96"/>
      <c r="G26" s="96"/>
      <c r="H26" s="96"/>
      <c r="I26" s="96"/>
      <c r="J26" s="96"/>
      <c r="K26" s="96"/>
      <c r="L26" s="96"/>
      <c r="M26" s="96"/>
      <c r="N26" s="96"/>
    </row>
    <row r="27" spans="1:14" s="153" customFormat="1" ht="20.100000000000001" customHeight="1">
      <c r="A27" s="84"/>
      <c r="B27" s="85"/>
      <c r="C27" s="83"/>
      <c r="D27" s="96"/>
      <c r="E27" s="96"/>
      <c r="F27" s="96"/>
      <c r="G27" s="96"/>
      <c r="H27" s="96"/>
      <c r="I27" s="96"/>
      <c r="J27" s="96"/>
      <c r="K27" s="96"/>
      <c r="L27" s="96"/>
      <c r="M27" s="96"/>
      <c r="N27" s="96"/>
    </row>
    <row r="28" spans="1:14" s="153" customFormat="1" ht="20.100000000000001" customHeight="1">
      <c r="A28" s="84"/>
      <c r="B28" s="85"/>
      <c r="C28" s="83"/>
      <c r="D28" s="96"/>
      <c r="E28" s="96"/>
      <c r="F28" s="96"/>
      <c r="G28" s="96"/>
      <c r="H28" s="96"/>
      <c r="I28" s="96"/>
      <c r="J28" s="96"/>
      <c r="K28" s="96"/>
      <c r="L28" s="96"/>
      <c r="M28" s="96"/>
      <c r="N28" s="96"/>
    </row>
    <row r="29" spans="1:14" s="153" customFormat="1" ht="20.100000000000001" customHeight="1">
      <c r="A29" s="84"/>
      <c r="B29" s="85"/>
      <c r="C29" s="83"/>
      <c r="D29" s="96"/>
      <c r="E29" s="96"/>
      <c r="F29" s="96"/>
      <c r="G29" s="96"/>
      <c r="H29" s="96"/>
      <c r="I29" s="96"/>
      <c r="J29" s="96"/>
      <c r="K29" s="96"/>
      <c r="L29" s="96"/>
      <c r="M29" s="96"/>
      <c r="N29" s="96"/>
    </row>
    <row r="30" spans="1:14" s="153" customFormat="1" ht="20.100000000000001" customHeight="1">
      <c r="A30" s="84"/>
      <c r="B30" s="85"/>
      <c r="C30" s="83"/>
      <c r="D30" s="96"/>
      <c r="E30" s="96"/>
      <c r="F30" s="96"/>
      <c r="G30" s="96"/>
      <c r="H30" s="96"/>
      <c r="I30" s="96"/>
      <c r="J30" s="96"/>
      <c r="K30" s="96"/>
      <c r="L30" s="96"/>
      <c r="M30" s="96"/>
      <c r="N30" s="96"/>
    </row>
    <row r="31" spans="1:14" s="153" customFormat="1" ht="20.100000000000001" customHeight="1">
      <c r="A31" s="84"/>
      <c r="B31" s="85"/>
      <c r="C31" s="83"/>
      <c r="D31" s="96"/>
      <c r="E31" s="96"/>
      <c r="F31" s="96"/>
      <c r="G31" s="96"/>
      <c r="H31" s="96"/>
      <c r="I31" s="96"/>
      <c r="J31" s="96"/>
      <c r="K31" s="96"/>
      <c r="L31" s="96"/>
      <c r="M31" s="96"/>
      <c r="N31" s="96"/>
    </row>
    <row r="32" spans="1:14" s="153" customFormat="1" ht="20.100000000000001" customHeight="1">
      <c r="A32" s="84"/>
      <c r="B32" s="85"/>
      <c r="C32" s="83"/>
      <c r="D32" s="96"/>
      <c r="E32" s="96"/>
      <c r="F32" s="96"/>
      <c r="G32" s="96"/>
      <c r="H32" s="96"/>
      <c r="I32" s="96"/>
      <c r="J32" s="96"/>
      <c r="K32" s="96"/>
      <c r="L32" s="96"/>
      <c r="M32" s="96"/>
      <c r="N32" s="96"/>
    </row>
    <row r="33" spans="1:14" s="153" customFormat="1" ht="20.100000000000001" customHeight="1">
      <c r="A33" s="84"/>
      <c r="B33" s="85"/>
      <c r="C33" s="83"/>
      <c r="D33" s="96"/>
      <c r="E33" s="96"/>
      <c r="F33" s="96"/>
      <c r="G33" s="96"/>
      <c r="H33" s="96"/>
      <c r="I33" s="96"/>
      <c r="J33" s="96"/>
      <c r="K33" s="96"/>
      <c r="L33" s="96"/>
      <c r="M33" s="96"/>
      <c r="N33" s="96"/>
    </row>
    <row r="34" spans="1:14" s="153" customFormat="1" ht="20.100000000000001" customHeight="1">
      <c r="A34" s="84"/>
      <c r="B34" s="85"/>
      <c r="C34" s="83"/>
      <c r="D34" s="96"/>
      <c r="E34" s="96"/>
      <c r="F34" s="96"/>
      <c r="G34" s="96"/>
      <c r="H34" s="96"/>
      <c r="I34" s="96"/>
      <c r="J34" s="96"/>
      <c r="K34" s="96"/>
      <c r="L34" s="96"/>
      <c r="M34" s="96"/>
      <c r="N34" s="96"/>
    </row>
    <row r="35" spans="1:14" s="153" customFormat="1" ht="20.100000000000001" customHeight="1">
      <c r="A35" s="84"/>
      <c r="B35" s="85"/>
      <c r="C35" s="83"/>
      <c r="D35" s="96"/>
      <c r="E35" s="96"/>
      <c r="F35" s="96"/>
      <c r="G35" s="96"/>
      <c r="H35" s="96"/>
      <c r="I35" s="96"/>
      <c r="J35" s="96"/>
      <c r="K35" s="96"/>
      <c r="L35" s="96"/>
      <c r="M35" s="96"/>
      <c r="N35" s="96"/>
    </row>
    <row r="36" spans="1:14" s="153" customFormat="1" ht="20.100000000000001" customHeight="1">
      <c r="A36" s="84"/>
      <c r="B36" s="85"/>
      <c r="C36" s="85"/>
      <c r="D36" s="96"/>
      <c r="E36" s="96"/>
      <c r="F36" s="96"/>
      <c r="G36" s="96"/>
      <c r="H36" s="96"/>
      <c r="I36" s="96"/>
      <c r="J36" s="96"/>
      <c r="K36" s="96"/>
      <c r="L36" s="96"/>
      <c r="M36" s="96"/>
      <c r="N36" s="96"/>
    </row>
    <row r="37" spans="1:14" s="153" customFormat="1" ht="20.100000000000001" customHeight="1">
      <c r="A37" s="84"/>
      <c r="B37" s="85"/>
      <c r="C37" s="85"/>
      <c r="D37" s="96"/>
      <c r="E37" s="96"/>
      <c r="F37" s="96"/>
      <c r="G37" s="96"/>
      <c r="H37" s="96"/>
      <c r="I37" s="96"/>
      <c r="J37" s="96"/>
      <c r="K37" s="96"/>
      <c r="L37" s="96"/>
      <c r="M37" s="96"/>
      <c r="N37" s="96"/>
    </row>
    <row r="38" spans="1:14" s="153" customFormat="1" ht="20.100000000000001" customHeight="1">
      <c r="A38" s="84"/>
      <c r="B38" s="85"/>
      <c r="C38" s="85"/>
      <c r="D38" s="96"/>
      <c r="E38" s="96"/>
      <c r="F38" s="96"/>
      <c r="G38" s="96"/>
      <c r="H38" s="96"/>
      <c r="I38" s="96"/>
      <c r="J38" s="96"/>
      <c r="K38" s="96"/>
      <c r="L38" s="96"/>
      <c r="M38" s="96"/>
      <c r="N38" s="96"/>
    </row>
    <row r="39" spans="1:14" s="153" customFormat="1" ht="20.100000000000001" customHeight="1">
      <c r="A39" s="84"/>
      <c r="B39" s="85"/>
      <c r="C39" s="85"/>
      <c r="D39" s="96"/>
      <c r="E39" s="96"/>
      <c r="F39" s="96"/>
      <c r="G39" s="96"/>
      <c r="H39" s="96"/>
      <c r="I39" s="96"/>
      <c r="J39" s="96"/>
      <c r="K39" s="96"/>
      <c r="L39" s="96"/>
      <c r="M39" s="96"/>
      <c r="N39" s="96"/>
    </row>
    <row r="40" spans="1:14" s="153" customFormat="1" ht="20.100000000000001" customHeight="1">
      <c r="A40" s="84"/>
      <c r="B40" s="85"/>
      <c r="C40" s="85"/>
      <c r="D40" s="96"/>
      <c r="E40" s="96"/>
      <c r="F40" s="96"/>
      <c r="G40" s="96"/>
      <c r="H40" s="96"/>
      <c r="I40" s="96"/>
      <c r="J40" s="96"/>
      <c r="K40" s="96"/>
      <c r="L40" s="96"/>
      <c r="M40" s="96"/>
      <c r="N40" s="96"/>
    </row>
    <row r="41" spans="1:14" s="153" customFormat="1" ht="20.100000000000001" customHeight="1">
      <c r="A41" s="84"/>
      <c r="B41" s="85"/>
      <c r="C41" s="85"/>
      <c r="D41" s="96"/>
      <c r="E41" s="96"/>
      <c r="F41" s="96"/>
      <c r="G41" s="96"/>
      <c r="H41" s="96"/>
      <c r="I41" s="96"/>
      <c r="J41" s="96"/>
      <c r="K41" s="96"/>
      <c r="L41" s="96"/>
      <c r="M41" s="96"/>
      <c r="N41" s="96"/>
    </row>
    <row r="42" spans="1:14" s="153" customFormat="1" ht="20.100000000000001" customHeight="1">
      <c r="A42" s="84"/>
      <c r="B42" s="85"/>
      <c r="C42" s="85"/>
      <c r="D42" s="96"/>
      <c r="E42" s="96"/>
      <c r="F42" s="96"/>
      <c r="G42" s="96"/>
      <c r="H42" s="96"/>
      <c r="I42" s="96"/>
      <c r="J42" s="96"/>
      <c r="K42" s="96"/>
      <c r="L42" s="96"/>
      <c r="M42" s="96"/>
      <c r="N42" s="96"/>
    </row>
    <row r="43" spans="1:14" s="153" customFormat="1" ht="20.100000000000001" customHeight="1">
      <c r="A43" s="84"/>
      <c r="B43" s="85"/>
      <c r="C43" s="85"/>
      <c r="D43" s="96"/>
      <c r="E43" s="96"/>
      <c r="F43" s="96"/>
      <c r="G43" s="96"/>
      <c r="H43" s="96"/>
      <c r="I43" s="96"/>
      <c r="J43" s="96"/>
      <c r="K43" s="96"/>
      <c r="L43" s="96"/>
      <c r="M43" s="96"/>
      <c r="N43" s="96"/>
    </row>
    <row r="44" spans="1:14" s="153" customFormat="1" ht="20.100000000000001" customHeight="1">
      <c r="A44" s="84"/>
      <c r="B44" s="85"/>
      <c r="C44" s="85"/>
      <c r="D44" s="96"/>
      <c r="E44" s="96"/>
      <c r="F44" s="96"/>
      <c r="G44" s="96"/>
      <c r="H44" s="96"/>
      <c r="I44" s="96"/>
      <c r="J44" s="96"/>
      <c r="K44" s="96"/>
      <c r="L44" s="96"/>
      <c r="M44" s="96"/>
      <c r="N44" s="96"/>
    </row>
    <row r="45" spans="1:14" s="153" customFormat="1" ht="20.100000000000001" customHeight="1">
      <c r="A45" s="84"/>
      <c r="B45" s="85"/>
      <c r="C45" s="85"/>
      <c r="D45" s="96"/>
      <c r="E45" s="96"/>
      <c r="F45" s="96"/>
      <c r="G45" s="96"/>
      <c r="H45" s="96"/>
      <c r="I45" s="96"/>
      <c r="J45" s="96"/>
      <c r="K45" s="96"/>
      <c r="L45" s="96"/>
      <c r="M45" s="96"/>
      <c r="N45" s="96"/>
    </row>
    <row r="46" spans="1:14" s="153" customFormat="1" ht="20.100000000000001" customHeight="1">
      <c r="A46" s="84"/>
      <c r="B46" s="85"/>
      <c r="C46" s="85"/>
      <c r="D46" s="96"/>
      <c r="E46" s="96"/>
      <c r="F46" s="96"/>
      <c r="G46" s="96"/>
      <c r="H46" s="96"/>
      <c r="I46" s="96"/>
      <c r="J46" s="96"/>
      <c r="K46" s="96"/>
      <c r="L46" s="96"/>
      <c r="M46" s="96"/>
      <c r="N46" s="96"/>
    </row>
    <row r="47" spans="1:14" s="153" customFormat="1" ht="20.100000000000001" customHeight="1">
      <c r="A47" s="84"/>
      <c r="B47" s="85"/>
      <c r="C47" s="85"/>
      <c r="D47" s="96"/>
      <c r="E47" s="96"/>
      <c r="F47" s="96"/>
      <c r="G47" s="96"/>
      <c r="H47" s="96"/>
      <c r="I47" s="96"/>
      <c r="J47" s="96"/>
      <c r="K47" s="96"/>
      <c r="L47" s="96"/>
      <c r="M47" s="96"/>
      <c r="N47" s="96"/>
    </row>
    <row r="48" spans="1:14" s="153" customFormat="1" ht="20.100000000000001" customHeight="1">
      <c r="A48" s="84"/>
      <c r="B48" s="85"/>
      <c r="C48" s="85"/>
      <c r="D48" s="96"/>
      <c r="E48" s="96"/>
      <c r="F48" s="96"/>
      <c r="G48" s="96"/>
      <c r="H48" s="96"/>
      <c r="I48" s="96"/>
      <c r="J48" s="96"/>
      <c r="K48" s="96"/>
      <c r="L48" s="96"/>
      <c r="M48" s="96"/>
      <c r="N48" s="96"/>
    </row>
    <row r="49" spans="1:14" s="153" customFormat="1" ht="20.100000000000001" customHeight="1">
      <c r="A49" s="84"/>
      <c r="B49" s="85"/>
      <c r="C49" s="85"/>
      <c r="D49" s="96"/>
      <c r="E49" s="96"/>
      <c r="F49" s="96"/>
      <c r="G49" s="96"/>
      <c r="H49" s="96"/>
      <c r="I49" s="96"/>
      <c r="J49" s="96"/>
      <c r="K49" s="96"/>
      <c r="L49" s="96"/>
      <c r="M49" s="96"/>
      <c r="N49" s="96"/>
    </row>
    <row r="50" spans="1:14" s="153" customFormat="1" ht="20.100000000000001" customHeight="1">
      <c r="A50" s="84"/>
      <c r="B50" s="85"/>
      <c r="C50" s="85"/>
      <c r="D50" s="96"/>
      <c r="E50" s="96"/>
      <c r="F50" s="96"/>
      <c r="G50" s="96"/>
      <c r="H50" s="96"/>
      <c r="I50" s="96"/>
      <c r="J50" s="96"/>
      <c r="K50" s="96"/>
      <c r="L50" s="96"/>
      <c r="M50" s="96"/>
      <c r="N50" s="96"/>
    </row>
    <row r="51" spans="1:14" s="153" customFormat="1" ht="20.100000000000001" customHeight="1">
      <c r="A51" s="84"/>
      <c r="B51" s="85"/>
      <c r="C51" s="85"/>
      <c r="D51" s="96"/>
      <c r="E51" s="96"/>
      <c r="F51" s="96"/>
      <c r="G51" s="96"/>
      <c r="H51" s="96"/>
      <c r="I51" s="96"/>
      <c r="J51" s="96"/>
      <c r="K51" s="96"/>
      <c r="L51" s="96"/>
      <c r="M51" s="96"/>
      <c r="N51" s="96"/>
    </row>
    <row r="52" spans="1:14" s="153" customFormat="1" ht="20.100000000000001" customHeight="1">
      <c r="A52" s="84"/>
      <c r="B52" s="85"/>
      <c r="C52" s="85"/>
      <c r="D52" s="96"/>
      <c r="E52" s="96"/>
      <c r="F52" s="96"/>
      <c r="G52" s="96"/>
      <c r="H52" s="96"/>
      <c r="I52" s="96"/>
      <c r="J52" s="96"/>
      <c r="K52" s="96"/>
      <c r="L52" s="96"/>
      <c r="M52" s="96"/>
      <c r="N52" s="96"/>
    </row>
    <row r="53" spans="1:14" s="153" customFormat="1" ht="20.100000000000001" customHeight="1">
      <c r="A53" s="84"/>
      <c r="B53" s="85"/>
      <c r="C53" s="85"/>
      <c r="D53" s="96"/>
      <c r="E53" s="96"/>
      <c r="F53" s="96"/>
      <c r="G53" s="96"/>
      <c r="H53" s="96"/>
      <c r="I53" s="96"/>
      <c r="J53" s="96"/>
      <c r="K53" s="96"/>
      <c r="L53" s="96"/>
      <c r="M53" s="96"/>
      <c r="N53" s="96"/>
    </row>
    <row r="54" spans="1:14" s="153" customFormat="1" ht="20.100000000000001" customHeight="1">
      <c r="A54" s="84"/>
      <c r="B54" s="85"/>
      <c r="C54" s="85"/>
      <c r="D54" s="96"/>
      <c r="E54" s="96"/>
      <c r="F54" s="96"/>
      <c r="G54" s="96"/>
      <c r="H54" s="96"/>
      <c r="I54" s="96"/>
      <c r="J54" s="96"/>
      <c r="K54" s="96"/>
      <c r="L54" s="96"/>
      <c r="M54" s="96"/>
      <c r="N54" s="96"/>
    </row>
    <row r="55" spans="1:14" s="153" customFormat="1" ht="20.100000000000001" customHeight="1">
      <c r="A55" s="84"/>
      <c r="B55" s="85"/>
      <c r="C55" s="85"/>
      <c r="D55" s="96"/>
      <c r="E55" s="96"/>
      <c r="F55" s="96"/>
      <c r="G55" s="96"/>
      <c r="H55" s="96"/>
      <c r="I55" s="96"/>
      <c r="J55" s="96"/>
      <c r="K55" s="96"/>
      <c r="L55" s="96"/>
      <c r="M55" s="96"/>
      <c r="N55" s="96"/>
    </row>
    <row r="56" spans="1:14" s="153" customFormat="1" ht="20.100000000000001" customHeight="1">
      <c r="A56" s="84"/>
      <c r="B56" s="85"/>
      <c r="C56" s="85"/>
      <c r="D56" s="96"/>
      <c r="E56" s="96"/>
      <c r="F56" s="96"/>
      <c r="G56" s="96"/>
      <c r="H56" s="96"/>
      <c r="I56" s="96"/>
      <c r="J56" s="96"/>
      <c r="K56" s="96"/>
      <c r="L56" s="96"/>
      <c r="M56" s="96"/>
      <c r="N56" s="96"/>
    </row>
    <row r="57" spans="1:14" s="153" customFormat="1" ht="20.100000000000001" customHeight="1">
      <c r="A57" s="84"/>
      <c r="B57" s="85"/>
      <c r="C57" s="85"/>
      <c r="D57" s="96"/>
      <c r="E57" s="96"/>
      <c r="F57" s="96"/>
      <c r="G57" s="96"/>
      <c r="H57" s="96"/>
      <c r="I57" s="96"/>
      <c r="J57" s="96"/>
      <c r="K57" s="96"/>
      <c r="L57" s="96"/>
      <c r="M57" s="96"/>
      <c r="N57" s="96"/>
    </row>
    <row r="58" spans="1:14" s="153" customFormat="1" ht="20.100000000000001" customHeight="1" thickBot="1">
      <c r="A58" s="160"/>
      <c r="B58" s="162"/>
      <c r="C58" s="165"/>
      <c r="D58" s="163"/>
      <c r="E58" s="164"/>
      <c r="F58" s="164"/>
      <c r="G58" s="164"/>
      <c r="H58" s="164"/>
      <c r="I58" s="164"/>
      <c r="J58" s="164"/>
      <c r="K58" s="164"/>
      <c r="L58" s="164"/>
      <c r="M58" s="351"/>
      <c r="N58" s="332"/>
    </row>
    <row r="59" spans="1:14">
      <c r="A59" s="34"/>
      <c r="B59" s="226" t="s">
        <v>114</v>
      </c>
      <c r="C59" s="349">
        <f>COUNTA(A5:A57)</f>
        <v>0</v>
      </c>
      <c r="D59" s="67"/>
      <c r="E59" s="67"/>
      <c r="N59" s="44"/>
    </row>
    <row r="60" spans="1:14">
      <c r="A60" s="34"/>
      <c r="B60" s="227" t="s">
        <v>164</v>
      </c>
      <c r="C60" s="340">
        <f>COUNTA(B5:B57)</f>
        <v>0</v>
      </c>
      <c r="D60" s="67"/>
      <c r="E60" s="67"/>
      <c r="N60" s="44"/>
    </row>
    <row r="61" spans="1:14" ht="13.5" thickBot="1">
      <c r="A61" s="34"/>
      <c r="B61" s="228" t="s">
        <v>165</v>
      </c>
      <c r="C61" s="341">
        <f>COUNTIF(D5:D57,E61)</f>
        <v>0</v>
      </c>
      <c r="D61" s="67" t="s">
        <v>166</v>
      </c>
      <c r="E61" s="67" t="s">
        <v>167</v>
      </c>
      <c r="N61" s="44"/>
    </row>
    <row r="62" spans="1:14" hidden="1">
      <c r="A62" s="34"/>
      <c r="B62" s="12"/>
      <c r="C62" s="13"/>
      <c r="D62" s="67"/>
      <c r="E62" s="67"/>
      <c r="N62" s="44"/>
    </row>
    <row r="63" spans="1:14" ht="13.5" hidden="1" thickBot="1">
      <c r="A63" s="34"/>
      <c r="B63" s="68"/>
      <c r="C63" s="342"/>
      <c r="D63" s="67"/>
      <c r="E63" s="67"/>
      <c r="N63" s="44"/>
    </row>
    <row r="64" spans="1:14" ht="13.5" hidden="1" thickBot="1">
      <c r="A64" s="34"/>
      <c r="B64" s="343" t="s">
        <v>168</v>
      </c>
      <c r="C64" s="344"/>
      <c r="D64" s="67"/>
      <c r="E64" s="67"/>
      <c r="N64" s="44"/>
    </row>
    <row r="65" spans="1:5" hidden="1">
      <c r="A65" s="34"/>
      <c r="B65" s="345" t="s">
        <v>169</v>
      </c>
      <c r="C65" s="28">
        <f>COUNTIF('13'!$N$5:$N$56,B65)</f>
        <v>0</v>
      </c>
      <c r="D65" s="67"/>
      <c r="E65" s="67"/>
    </row>
    <row r="66" spans="1:5" hidden="1">
      <c r="A66" s="34"/>
      <c r="B66" s="346" t="s">
        <v>170</v>
      </c>
      <c r="C66" s="29">
        <f>COUNTIF('13'!$N$5:$N$56,B66)</f>
        <v>0</v>
      </c>
      <c r="D66" s="67"/>
      <c r="E66" s="67"/>
    </row>
    <row r="67" spans="1:5" hidden="1">
      <c r="A67" s="34"/>
      <c r="B67" s="346" t="s">
        <v>171</v>
      </c>
      <c r="C67" s="29">
        <f>COUNTIF('13'!$N$5:$N$56,B67)</f>
        <v>0</v>
      </c>
      <c r="D67" s="67"/>
      <c r="E67" s="67"/>
    </row>
    <row r="68" spans="1:5" hidden="1">
      <c r="A68" s="34"/>
      <c r="B68" s="346" t="s">
        <v>172</v>
      </c>
      <c r="C68" s="29">
        <f>COUNTIF('13'!$N$5:$N$56,B68)</f>
        <v>0</v>
      </c>
      <c r="D68" s="67"/>
      <c r="E68" s="67"/>
    </row>
    <row r="69" spans="1:5" hidden="1">
      <c r="A69" s="34"/>
      <c r="B69" s="346" t="s">
        <v>173</v>
      </c>
      <c r="C69" s="29">
        <f>COUNTIF('13'!$N$5:$N$56,B69)</f>
        <v>0</v>
      </c>
      <c r="D69" s="67"/>
      <c r="E69" s="67"/>
    </row>
    <row r="70" spans="1:5" ht="13.5" hidden="1" thickBot="1">
      <c r="A70" s="34"/>
      <c r="B70" s="347" t="s">
        <v>174</v>
      </c>
      <c r="C70" s="30">
        <f>COUNTIF('13'!$N$5:$N$56,B70)</f>
        <v>0</v>
      </c>
      <c r="D70" s="67"/>
      <c r="E70" s="67"/>
    </row>
    <row r="71" spans="1:5">
      <c r="A71" s="34"/>
      <c r="B71" s="42"/>
      <c r="D71" s="67"/>
    </row>
    <row r="72" spans="1:5">
      <c r="A72" s="34"/>
      <c r="B72" s="42"/>
      <c r="D72" s="67"/>
    </row>
    <row r="73" spans="1:5">
      <c r="A73" s="34"/>
      <c r="B73" s="42"/>
      <c r="D73" s="67"/>
    </row>
    <row r="74" spans="1:5">
      <c r="A74" s="34"/>
      <c r="B74" s="42"/>
      <c r="D74" s="67"/>
    </row>
    <row r="75" spans="1:5">
      <c r="A75" s="34"/>
      <c r="B75" s="42"/>
      <c r="D75" s="67"/>
    </row>
    <row r="76" spans="1:5">
      <c r="A76" s="34"/>
      <c r="B76" s="42"/>
      <c r="D76" s="67"/>
    </row>
    <row r="77" spans="1:5">
      <c r="A77" s="34"/>
      <c r="B77" s="42"/>
      <c r="D77" s="67"/>
    </row>
    <row r="78" spans="1:5">
      <c r="A78" s="34"/>
      <c r="B78" s="42"/>
      <c r="D78" s="67"/>
    </row>
    <row r="79" spans="1:5">
      <c r="A79" s="34"/>
      <c r="B79" s="42"/>
      <c r="D79" s="67"/>
    </row>
    <row r="80" spans="1:5">
      <c r="A80" s="34"/>
      <c r="B80" s="42"/>
      <c r="D80" s="67"/>
    </row>
    <row r="81" spans="1:1">
      <c r="A81" s="34"/>
    </row>
    <row r="82" spans="1:1">
      <c r="A82" s="34"/>
    </row>
    <row r="83" spans="1:1">
      <c r="A83" s="34"/>
    </row>
    <row r="84" spans="1:1">
      <c r="A84" s="34"/>
    </row>
    <row r="85" spans="1:1">
      <c r="A85" s="34"/>
    </row>
    <row r="86" spans="1:1">
      <c r="A86" s="34"/>
    </row>
    <row r="87" spans="1:1">
      <c r="A87" s="34"/>
    </row>
    <row r="88" spans="1:1">
      <c r="A88" s="34"/>
    </row>
    <row r="89" spans="1:1">
      <c r="A89" s="34"/>
    </row>
    <row r="90" spans="1:1">
      <c r="A90" s="34"/>
    </row>
    <row r="91" spans="1:1">
      <c r="A91" s="34"/>
    </row>
    <row r="92" spans="1:1">
      <c r="A92" s="34"/>
    </row>
    <row r="93" spans="1:1">
      <c r="A93" s="34"/>
    </row>
    <row r="94" spans="1:1">
      <c r="A94" s="34"/>
    </row>
    <row r="95" spans="1:1">
      <c r="A95" s="34"/>
    </row>
    <row r="96" spans="1:1">
      <c r="A96" s="34"/>
    </row>
    <row r="97" spans="1:15" ht="14.45" customHeight="1">
      <c r="A97" s="2"/>
      <c r="B97" s="2"/>
      <c r="D97" s="73"/>
      <c r="M97" s="73"/>
      <c r="N97" s="44"/>
    </row>
    <row r="98" spans="1:15" ht="14.25" customHeight="1">
      <c r="A98" s="2"/>
      <c r="B98" s="2"/>
      <c r="D98" s="73"/>
      <c r="M98" s="73"/>
      <c r="N98" s="44"/>
    </row>
    <row r="99" spans="1:15" ht="14.25" customHeight="1">
      <c r="A99" s="2"/>
      <c r="B99" s="2"/>
      <c r="D99" s="73"/>
      <c r="M99" s="73"/>
      <c r="N99" s="44"/>
    </row>
    <row r="100" spans="1:15" ht="1.5" customHeight="1">
      <c r="A100" s="2"/>
      <c r="B100" s="2"/>
      <c r="D100" s="73"/>
      <c r="M100" s="73"/>
      <c r="N100" s="44"/>
    </row>
    <row r="101" spans="1:15" ht="14.45" customHeight="1">
      <c r="B101" s="42"/>
      <c r="D101" s="67"/>
      <c r="N101" s="44"/>
    </row>
    <row r="102" spans="1:15" s="1" customFormat="1" ht="14.45" customHeight="1">
      <c r="A102" s="33"/>
      <c r="B102" s="42"/>
      <c r="C102" s="2"/>
      <c r="D102" s="67"/>
      <c r="E102" s="73"/>
      <c r="F102" s="73"/>
      <c r="G102" s="73"/>
      <c r="H102" s="73"/>
      <c r="I102" s="73"/>
      <c r="J102" s="73"/>
      <c r="K102" s="73"/>
      <c r="L102" s="73"/>
      <c r="M102" s="36"/>
      <c r="N102" s="44"/>
      <c r="O102" s="2"/>
    </row>
    <row r="103" spans="1:15" ht="14.45" customHeight="1">
      <c r="B103" s="42"/>
      <c r="D103" s="67"/>
      <c r="N103" s="44"/>
    </row>
    <row r="104" spans="1:15" ht="14.45" customHeight="1">
      <c r="B104" s="42"/>
      <c r="D104" s="67"/>
      <c r="N104" s="44"/>
    </row>
    <row r="105" spans="1:15" ht="17.25" customHeight="1">
      <c r="B105" s="42"/>
      <c r="D105" s="67"/>
      <c r="N105" s="44"/>
    </row>
    <row r="106" spans="1:15" ht="14.45" customHeight="1">
      <c r="B106" s="42"/>
      <c r="D106" s="67"/>
      <c r="N106" s="44"/>
    </row>
    <row r="107" spans="1:15" ht="14.45" customHeight="1">
      <c r="B107" s="42"/>
      <c r="D107" s="67"/>
      <c r="N107" s="44"/>
    </row>
    <row r="108" spans="1:15" ht="14.45" customHeight="1">
      <c r="B108" s="42"/>
      <c r="D108" s="67"/>
      <c r="N108" s="44"/>
    </row>
    <row r="109" spans="1:15" ht="14.45" customHeight="1">
      <c r="B109" s="42"/>
      <c r="D109" s="67"/>
      <c r="N109" s="44"/>
    </row>
    <row r="110" spans="1:15" ht="14.45" customHeight="1">
      <c r="B110" s="42"/>
      <c r="D110" s="67"/>
      <c r="N110" s="44"/>
    </row>
    <row r="111" spans="1:15" ht="14.45" customHeight="1">
      <c r="B111" s="42"/>
      <c r="D111" s="67"/>
      <c r="N111" s="44"/>
    </row>
    <row r="112" spans="1:15" ht="14.45" customHeight="1">
      <c r="B112" s="42"/>
      <c r="D112" s="67"/>
      <c r="N112" s="4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1:15" ht="14.45" customHeight="1">
      <c r="B161" s="42"/>
      <c r="D161" s="67"/>
      <c r="N161" s="44"/>
    </row>
    <row r="162" spans="1:15" ht="14.45" customHeight="1">
      <c r="B162" s="42"/>
      <c r="D162" s="67"/>
      <c r="N162" s="44"/>
    </row>
    <row r="163" spans="1:15" ht="14.45" customHeight="1">
      <c r="B163" s="42"/>
      <c r="D163" s="67"/>
      <c r="N163" s="44"/>
    </row>
    <row r="164" spans="1:15" ht="14.45" customHeight="1">
      <c r="B164" s="42"/>
      <c r="D164" s="67"/>
      <c r="N164" s="44"/>
    </row>
    <row r="165" spans="1:15" ht="14.45" customHeight="1">
      <c r="B165" s="42"/>
      <c r="D165" s="67"/>
      <c r="N165" s="44"/>
    </row>
    <row r="166" spans="1:15" s="1" customFormat="1" ht="14.45" customHeight="1">
      <c r="A166" s="33"/>
      <c r="B166" s="42"/>
      <c r="C166" s="2"/>
      <c r="D166" s="67"/>
      <c r="E166" s="73"/>
      <c r="F166" s="73"/>
      <c r="G166" s="73"/>
      <c r="H166" s="73"/>
      <c r="I166" s="73"/>
      <c r="J166" s="73"/>
      <c r="K166" s="73"/>
      <c r="L166" s="73"/>
      <c r="M166" s="36"/>
      <c r="N166" s="44"/>
      <c r="O166" s="2"/>
    </row>
    <row r="167" spans="1:15" ht="14.45" customHeight="1">
      <c r="B167" s="42"/>
      <c r="D167" s="67"/>
      <c r="N167" s="44"/>
    </row>
    <row r="168" spans="1:15" ht="14.45" customHeight="1">
      <c r="B168" s="42"/>
      <c r="D168" s="67"/>
      <c r="N168" s="44"/>
    </row>
    <row r="169" spans="1:15" ht="14.45" customHeight="1">
      <c r="B169" s="42"/>
      <c r="D169" s="67"/>
      <c r="N169" s="44"/>
    </row>
    <row r="170" spans="1:15" ht="14.45" customHeight="1">
      <c r="B170" s="42"/>
      <c r="D170" s="67"/>
      <c r="N170" s="44"/>
    </row>
    <row r="171" spans="1:15" ht="14.45" customHeight="1">
      <c r="B171" s="42"/>
      <c r="D171" s="67"/>
      <c r="N171" s="44"/>
    </row>
    <row r="172" spans="1:15" ht="14.45" customHeight="1">
      <c r="B172" s="42"/>
      <c r="D172" s="67"/>
      <c r="N172" s="44"/>
    </row>
    <row r="173" spans="1:15" ht="14.45" customHeight="1">
      <c r="B173" s="42"/>
      <c r="D173" s="67"/>
      <c r="N173" s="44"/>
    </row>
    <row r="174" spans="1:15" ht="14.45" customHeight="1">
      <c r="B174" s="42"/>
      <c r="D174" s="67"/>
      <c r="N174" s="44"/>
    </row>
    <row r="175" spans="1:15" ht="14.45" customHeight="1">
      <c r="B175" s="42"/>
      <c r="D175" s="67"/>
      <c r="N175" s="44"/>
    </row>
    <row r="176" spans="1:15" ht="14.45" customHeight="1">
      <c r="B176" s="42"/>
      <c r="D176" s="67"/>
      <c r="N176" s="44"/>
    </row>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spans="1:15" ht="14.45" customHeight="1">
      <c r="B225" s="42"/>
      <c r="D225" s="67"/>
      <c r="N225" s="44"/>
    </row>
    <row r="226" spans="1:15" ht="14.45" customHeight="1">
      <c r="B226" s="42"/>
      <c r="D226" s="67"/>
      <c r="N226" s="44"/>
    </row>
    <row r="227" spans="1:15" ht="14.45" customHeight="1">
      <c r="B227" s="42"/>
      <c r="D227" s="67"/>
      <c r="N227" s="44"/>
    </row>
    <row r="228" spans="1:15" ht="14.45" customHeight="1">
      <c r="B228" s="42"/>
      <c r="D228" s="67"/>
      <c r="N228" s="44"/>
    </row>
    <row r="229" spans="1:15" ht="14.45" customHeight="1">
      <c r="B229" s="42"/>
      <c r="D229" s="67"/>
      <c r="N229" s="44"/>
    </row>
    <row r="230" spans="1:15" s="1" customFormat="1" ht="14.45" customHeight="1">
      <c r="A230" s="33"/>
      <c r="B230" s="42"/>
      <c r="C230" s="2"/>
      <c r="D230" s="67"/>
      <c r="E230" s="73"/>
      <c r="F230" s="73"/>
      <c r="G230" s="73"/>
      <c r="H230" s="73"/>
      <c r="I230" s="73"/>
      <c r="J230" s="73"/>
      <c r="K230" s="73"/>
      <c r="L230" s="73"/>
      <c r="M230" s="36"/>
      <c r="N230" s="44"/>
      <c r="O230" s="2"/>
    </row>
    <row r="231" spans="1:15" ht="14.45" customHeight="1">
      <c r="B231" s="42"/>
      <c r="D231" s="67"/>
      <c r="N231" s="44"/>
    </row>
    <row r="232" spans="1:15" ht="14.45" customHeight="1">
      <c r="B232" s="42"/>
      <c r="D232" s="67"/>
      <c r="N232" s="44"/>
    </row>
    <row r="233" spans="1:15" ht="14.45" customHeight="1">
      <c r="B233" s="42"/>
      <c r="D233" s="67"/>
      <c r="N233" s="44"/>
    </row>
    <row r="234" spans="1:15" ht="14.45" customHeight="1">
      <c r="B234" s="42"/>
      <c r="D234" s="67"/>
      <c r="N234" s="44"/>
    </row>
    <row r="235" spans="1:15" ht="14.45" customHeight="1">
      <c r="B235" s="42"/>
      <c r="D235" s="67"/>
      <c r="N235" s="44"/>
    </row>
    <row r="236" spans="1:15" ht="14.45" customHeight="1">
      <c r="B236" s="42"/>
      <c r="D236" s="67"/>
      <c r="N236" s="44"/>
    </row>
    <row r="237" spans="1:15" ht="14.45" customHeight="1">
      <c r="B237" s="42"/>
      <c r="D237" s="67"/>
      <c r="N237" s="44"/>
    </row>
    <row r="238" spans="1:15" ht="14.45" customHeight="1">
      <c r="B238" s="42"/>
      <c r="D238" s="67"/>
      <c r="N238" s="44"/>
    </row>
    <row r="239" spans="1:15" ht="14.45" customHeight="1">
      <c r="B239" s="42"/>
      <c r="D239" s="67"/>
      <c r="N239" s="44"/>
    </row>
    <row r="240" spans="1:15" ht="14.45" customHeight="1">
      <c r="B240" s="42"/>
      <c r="D240" s="67"/>
      <c r="N240" s="44"/>
    </row>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2.7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3" ht="21.75" customHeight="1"/>
    <row r="874" ht="21.75" customHeight="1"/>
    <row r="875" ht="21.7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sheetData>
  <sheetProtection algorithmName="SHA-512" hashValue="NCHZlwtL2i/RGsHqwAhlt+b7nDvIRV8kIJUeIPayCUyz8QiVTmNaxeEejSmUzhi6JKB5JbhyW3yvILUY4SI0UQ==" saltValue="sqoxpiYqZIcVA/wt3nhg4A=="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orientation="landscape" horizontalDpi="300" verticalDpi="300" r:id="rId1"/>
  <headerFooter alignWithMargins="0">
    <oddHeader xml:space="preserve">&amp;L&amp;"Arial,Bold"SCA North America
TENA ULTRA&amp;C&amp;"Arial,Bold"&amp;12
&amp;"Arial,Regular"&amp;10
&amp;R&amp;D
</oddHeader>
    <oddFooter>&amp;R&amp;P&amp;L&amp;1#&amp;"Calibri"&amp;10 Essity Internal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O886"/>
  <sheetViews>
    <sheetView zoomScale="90" zoomScaleNormal="90" workbookViewId="0">
      <pane ySplit="4" topLeftCell="A38" activePane="bottomLeft" state="frozen"/>
      <selection activeCell="B2" sqref="B2"/>
      <selection pane="bottomLeft" activeCell="D4" sqref="D4"/>
    </sheetView>
  </sheetViews>
  <sheetFormatPr defaultColWidth="9.140625" defaultRowHeight="12.75"/>
  <cols>
    <col min="1" max="1" width="15.5703125" style="33" customWidth="1"/>
    <col min="2" max="2" width="35.5703125" style="8" bestFit="1" customWidth="1"/>
    <col min="3" max="3" width="32.28515625" style="2" customWidth="1"/>
    <col min="4" max="4" width="8.85546875" style="11" customWidth="1"/>
    <col min="5" max="12" width="11.28515625" style="73" customWidth="1"/>
    <col min="13" max="13" width="11.28515625" style="36" customWidth="1"/>
    <col min="14" max="14" width="11.28515625" style="25" hidden="1" customWidth="1"/>
    <col min="15" max="16384" width="9.140625" style="2"/>
  </cols>
  <sheetData>
    <row r="1" spans="1:14" ht="18">
      <c r="A1" s="21" t="s">
        <v>152</v>
      </c>
      <c r="B1" s="31"/>
      <c r="D1" s="67"/>
      <c r="N1" s="32"/>
    </row>
    <row r="2" spans="1:14" ht="18">
      <c r="A2" s="21">
        <f>IF('BORDEREAU DE COMMANDE'!C23="","",'BORDEREAU DE COMMANDE'!C23)</f>
        <v>15</v>
      </c>
      <c r="B2" s="31"/>
      <c r="D2" s="67"/>
      <c r="N2" s="32"/>
    </row>
    <row r="3" spans="1:14" ht="16.5" thickBot="1">
      <c r="A3" s="239">
        <f ca="1">'BORDEREAU DE COMMANDE'!C4</f>
        <v>45175</v>
      </c>
      <c r="B3" s="42"/>
      <c r="D3" s="67"/>
      <c r="E3" s="409" t="s">
        <v>153</v>
      </c>
      <c r="F3" s="410"/>
      <c r="G3" s="410"/>
      <c r="H3" s="411" t="s">
        <v>154</v>
      </c>
      <c r="I3" s="410"/>
      <c r="J3" s="410"/>
      <c r="K3" s="412" t="s">
        <v>155</v>
      </c>
      <c r="L3" s="410"/>
      <c r="M3" s="410"/>
      <c r="N3" s="44"/>
    </row>
    <row r="4" spans="1:14" s="154" customFormat="1" ht="38.450000000000003" customHeight="1" thickTop="1" thickBot="1">
      <c r="A4" s="155" t="s">
        <v>179</v>
      </c>
      <c r="B4" s="156" t="s">
        <v>180</v>
      </c>
      <c r="C4" s="156" t="s">
        <v>181</v>
      </c>
      <c r="D4" s="225" t="s">
        <v>159</v>
      </c>
      <c r="E4" s="218" t="s">
        <v>160</v>
      </c>
      <c r="F4" s="219" t="s">
        <v>161</v>
      </c>
      <c r="G4" s="219" t="s">
        <v>162</v>
      </c>
      <c r="H4" s="220" t="s">
        <v>160</v>
      </c>
      <c r="I4" s="221" t="s">
        <v>161</v>
      </c>
      <c r="J4" s="221" t="s">
        <v>162</v>
      </c>
      <c r="K4" s="222" t="s">
        <v>160</v>
      </c>
      <c r="L4" s="222" t="s">
        <v>161</v>
      </c>
      <c r="M4" s="222" t="s">
        <v>162</v>
      </c>
      <c r="N4" s="157" t="s">
        <v>178</v>
      </c>
    </row>
    <row r="5" spans="1:14" s="153" customFormat="1" ht="20.100000000000001" customHeight="1">
      <c r="A5" s="82"/>
      <c r="B5" s="83"/>
      <c r="C5" s="83"/>
      <c r="D5" s="95"/>
      <c r="E5" s="95"/>
      <c r="F5" s="95"/>
      <c r="G5" s="95"/>
      <c r="H5" s="95"/>
      <c r="I5" s="95"/>
      <c r="J5" s="95"/>
      <c r="K5" s="95"/>
      <c r="L5" s="95"/>
      <c r="M5" s="95"/>
      <c r="N5" s="95"/>
    </row>
    <row r="6" spans="1:14" s="153" customFormat="1" ht="20.100000000000001" customHeight="1">
      <c r="A6" s="84"/>
      <c r="B6" s="85"/>
      <c r="C6" s="83"/>
      <c r="D6" s="96"/>
      <c r="E6" s="96"/>
      <c r="F6" s="96"/>
      <c r="G6" s="96"/>
      <c r="H6" s="96"/>
      <c r="I6" s="96"/>
      <c r="J6" s="96"/>
      <c r="K6" s="96"/>
      <c r="L6" s="96"/>
      <c r="M6" s="96"/>
      <c r="N6" s="96"/>
    </row>
    <row r="7" spans="1:14" s="153" customFormat="1" ht="20.100000000000001" customHeight="1">
      <c r="A7" s="84"/>
      <c r="B7" s="85"/>
      <c r="C7" s="83"/>
      <c r="D7" s="96"/>
      <c r="E7" s="96"/>
      <c r="F7" s="96"/>
      <c r="G7" s="96"/>
      <c r="H7" s="96"/>
      <c r="I7" s="96"/>
      <c r="J7" s="96"/>
      <c r="K7" s="96"/>
      <c r="L7" s="96"/>
      <c r="M7" s="96"/>
      <c r="N7" s="96"/>
    </row>
    <row r="8" spans="1:14" s="153" customFormat="1" ht="20.100000000000001" customHeight="1">
      <c r="A8" s="84"/>
      <c r="B8" s="85"/>
      <c r="C8" s="83"/>
      <c r="D8" s="96"/>
      <c r="E8" s="96"/>
      <c r="F8" s="96"/>
      <c r="G8" s="96"/>
      <c r="H8" s="96"/>
      <c r="I8" s="96"/>
      <c r="J8" s="96"/>
      <c r="K8" s="96"/>
      <c r="L8" s="96"/>
      <c r="M8" s="96"/>
      <c r="N8" s="96"/>
    </row>
    <row r="9" spans="1:14" s="153" customFormat="1" ht="20.100000000000001" customHeight="1">
      <c r="A9" s="84"/>
      <c r="B9" s="85"/>
      <c r="C9" s="83"/>
      <c r="D9" s="96"/>
      <c r="E9" s="96"/>
      <c r="F9" s="96"/>
      <c r="G9" s="96"/>
      <c r="H9" s="96"/>
      <c r="I9" s="96"/>
      <c r="J9" s="96"/>
      <c r="K9" s="96"/>
      <c r="L9" s="96"/>
      <c r="M9" s="96"/>
      <c r="N9" s="96"/>
    </row>
    <row r="10" spans="1:14" s="153" customFormat="1" ht="20.100000000000001" customHeight="1">
      <c r="A10" s="84"/>
      <c r="B10" s="85"/>
      <c r="C10" s="83"/>
      <c r="D10" s="96"/>
      <c r="E10" s="96"/>
      <c r="F10" s="96"/>
      <c r="G10" s="96"/>
      <c r="H10" s="96"/>
      <c r="I10" s="96"/>
      <c r="J10" s="96"/>
      <c r="K10" s="96"/>
      <c r="L10" s="96"/>
      <c r="M10" s="96"/>
      <c r="N10" s="96"/>
    </row>
    <row r="11" spans="1:14" s="153" customFormat="1" ht="20.100000000000001" customHeight="1">
      <c r="A11" s="84"/>
      <c r="B11" s="85"/>
      <c r="C11" s="83"/>
      <c r="D11" s="96"/>
      <c r="E11" s="96"/>
      <c r="F11" s="96"/>
      <c r="G11" s="96"/>
      <c r="H11" s="96"/>
      <c r="I11" s="96"/>
      <c r="J11" s="96"/>
      <c r="K11" s="96"/>
      <c r="L11" s="96"/>
      <c r="M11" s="96"/>
      <c r="N11" s="96"/>
    </row>
    <row r="12" spans="1:14" s="153" customFormat="1" ht="20.100000000000001" customHeight="1">
      <c r="A12" s="84"/>
      <c r="B12" s="85"/>
      <c r="C12" s="83"/>
      <c r="D12" s="96"/>
      <c r="E12" s="96"/>
      <c r="F12" s="96"/>
      <c r="G12" s="96"/>
      <c r="H12" s="96"/>
      <c r="I12" s="96"/>
      <c r="J12" s="96"/>
      <c r="K12" s="96"/>
      <c r="L12" s="96"/>
      <c r="M12" s="96"/>
      <c r="N12" s="96"/>
    </row>
    <row r="13" spans="1:14" s="153" customFormat="1" ht="20.100000000000001" customHeight="1">
      <c r="A13" s="84"/>
      <c r="B13" s="85"/>
      <c r="C13" s="83"/>
      <c r="D13" s="96"/>
      <c r="E13" s="96"/>
      <c r="F13" s="96"/>
      <c r="G13" s="96"/>
      <c r="H13" s="96"/>
      <c r="I13" s="96"/>
      <c r="J13" s="96"/>
      <c r="K13" s="96"/>
      <c r="L13" s="96"/>
      <c r="M13" s="96"/>
      <c r="N13" s="96"/>
    </row>
    <row r="14" spans="1:14" s="153" customFormat="1" ht="20.100000000000001" customHeight="1">
      <c r="A14" s="84"/>
      <c r="B14" s="85"/>
      <c r="C14" s="83"/>
      <c r="D14" s="96"/>
      <c r="E14" s="96"/>
      <c r="F14" s="96"/>
      <c r="G14" s="96"/>
      <c r="H14" s="96"/>
      <c r="I14" s="96"/>
      <c r="J14" s="96"/>
      <c r="K14" s="96"/>
      <c r="L14" s="96"/>
      <c r="M14" s="96"/>
      <c r="N14" s="96"/>
    </row>
    <row r="15" spans="1:14" s="153" customFormat="1" ht="20.100000000000001" customHeight="1">
      <c r="A15" s="84"/>
      <c r="B15" s="85"/>
      <c r="C15" s="83"/>
      <c r="D15" s="96"/>
      <c r="E15" s="96"/>
      <c r="F15" s="96"/>
      <c r="G15" s="96"/>
      <c r="H15" s="96"/>
      <c r="I15" s="96"/>
      <c r="J15" s="96"/>
      <c r="K15" s="96"/>
      <c r="L15" s="96"/>
      <c r="M15" s="96"/>
      <c r="N15" s="96"/>
    </row>
    <row r="16" spans="1:14" s="153" customFormat="1" ht="20.100000000000001" customHeight="1">
      <c r="A16" s="84"/>
      <c r="B16" s="85"/>
      <c r="C16" s="83"/>
      <c r="D16" s="96"/>
      <c r="E16" s="96"/>
      <c r="F16" s="96"/>
      <c r="G16" s="96"/>
      <c r="H16" s="96"/>
      <c r="I16" s="96"/>
      <c r="J16" s="96"/>
      <c r="K16" s="96"/>
      <c r="L16" s="96"/>
      <c r="M16" s="96"/>
      <c r="N16" s="96"/>
    </row>
    <row r="17" spans="1:14" s="153" customFormat="1" ht="20.100000000000001" customHeight="1">
      <c r="A17" s="84"/>
      <c r="B17" s="85"/>
      <c r="C17" s="83"/>
      <c r="D17" s="96"/>
      <c r="E17" s="96"/>
      <c r="F17" s="96"/>
      <c r="G17" s="96"/>
      <c r="H17" s="96"/>
      <c r="I17" s="96"/>
      <c r="J17" s="96"/>
      <c r="K17" s="96"/>
      <c r="L17" s="96"/>
      <c r="M17" s="96"/>
      <c r="N17" s="96"/>
    </row>
    <row r="18" spans="1:14" s="153" customFormat="1" ht="20.100000000000001" customHeight="1">
      <c r="A18" s="84"/>
      <c r="B18" s="85"/>
      <c r="C18" s="83"/>
      <c r="D18" s="96"/>
      <c r="E18" s="96"/>
      <c r="F18" s="96"/>
      <c r="G18" s="96"/>
      <c r="H18" s="96"/>
      <c r="I18" s="96"/>
      <c r="J18" s="96"/>
      <c r="K18" s="96"/>
      <c r="L18" s="96"/>
      <c r="M18" s="96"/>
      <c r="N18" s="96"/>
    </row>
    <row r="19" spans="1:14" s="153" customFormat="1" ht="20.100000000000001" customHeight="1">
      <c r="A19" s="84"/>
      <c r="B19" s="85"/>
      <c r="C19" s="83"/>
      <c r="D19" s="96"/>
      <c r="E19" s="96"/>
      <c r="F19" s="96"/>
      <c r="G19" s="96"/>
      <c r="H19" s="96"/>
      <c r="I19" s="96"/>
      <c r="J19" s="96"/>
      <c r="K19" s="96"/>
      <c r="L19" s="96"/>
      <c r="M19" s="96"/>
      <c r="N19" s="96"/>
    </row>
    <row r="20" spans="1:14" s="153" customFormat="1" ht="20.100000000000001" customHeight="1">
      <c r="A20" s="84"/>
      <c r="B20" s="85"/>
      <c r="C20" s="83"/>
      <c r="D20" s="96"/>
      <c r="E20" s="96"/>
      <c r="F20" s="96"/>
      <c r="G20" s="96"/>
      <c r="H20" s="96"/>
      <c r="I20" s="96"/>
      <c r="J20" s="96"/>
      <c r="K20" s="96"/>
      <c r="L20" s="96"/>
      <c r="M20" s="96"/>
      <c r="N20" s="96"/>
    </row>
    <row r="21" spans="1:14" s="153" customFormat="1" ht="20.100000000000001" customHeight="1">
      <c r="A21" s="84"/>
      <c r="B21" s="85"/>
      <c r="C21" s="83"/>
      <c r="D21" s="96"/>
      <c r="E21" s="96"/>
      <c r="F21" s="96"/>
      <c r="G21" s="96"/>
      <c r="H21" s="96"/>
      <c r="I21" s="96"/>
      <c r="J21" s="96"/>
      <c r="K21" s="96"/>
      <c r="L21" s="96"/>
      <c r="M21" s="96"/>
      <c r="N21" s="96"/>
    </row>
    <row r="22" spans="1:14" s="153" customFormat="1" ht="20.100000000000001" customHeight="1">
      <c r="A22" s="84"/>
      <c r="B22" s="85"/>
      <c r="C22" s="83"/>
      <c r="D22" s="96"/>
      <c r="E22" s="96"/>
      <c r="F22" s="96"/>
      <c r="G22" s="96"/>
      <c r="H22" s="96"/>
      <c r="I22" s="96"/>
      <c r="J22" s="96"/>
      <c r="K22" s="96"/>
      <c r="L22" s="96"/>
      <c r="M22" s="96"/>
      <c r="N22" s="96"/>
    </row>
    <row r="23" spans="1:14" s="153" customFormat="1" ht="20.100000000000001" customHeight="1">
      <c r="A23" s="84"/>
      <c r="B23" s="85"/>
      <c r="C23" s="83"/>
      <c r="D23" s="96"/>
      <c r="E23" s="96"/>
      <c r="F23" s="96"/>
      <c r="G23" s="96"/>
      <c r="H23" s="96"/>
      <c r="I23" s="96"/>
      <c r="J23" s="96"/>
      <c r="K23" s="96"/>
      <c r="L23" s="96"/>
      <c r="M23" s="96"/>
      <c r="N23" s="96"/>
    </row>
    <row r="24" spans="1:14" s="153" customFormat="1" ht="20.100000000000001" customHeight="1">
      <c r="A24" s="84"/>
      <c r="B24" s="85"/>
      <c r="C24" s="83"/>
      <c r="D24" s="96"/>
      <c r="E24" s="96"/>
      <c r="F24" s="96"/>
      <c r="G24" s="96"/>
      <c r="H24" s="96"/>
      <c r="I24" s="96"/>
      <c r="J24" s="96"/>
      <c r="K24" s="96"/>
      <c r="L24" s="96"/>
      <c r="M24" s="96"/>
      <c r="N24" s="96"/>
    </row>
    <row r="25" spans="1:14" s="153" customFormat="1" ht="20.100000000000001" customHeight="1">
      <c r="A25" s="84"/>
      <c r="B25" s="85"/>
      <c r="C25" s="83"/>
      <c r="D25" s="96"/>
      <c r="E25" s="96"/>
      <c r="F25" s="96"/>
      <c r="G25" s="96"/>
      <c r="H25" s="96"/>
      <c r="I25" s="96"/>
      <c r="J25" s="96"/>
      <c r="K25" s="96"/>
      <c r="L25" s="96"/>
      <c r="M25" s="96"/>
      <c r="N25" s="96"/>
    </row>
    <row r="26" spans="1:14" s="153" customFormat="1" ht="20.100000000000001" customHeight="1">
      <c r="A26" s="84"/>
      <c r="B26" s="85"/>
      <c r="C26" s="83"/>
      <c r="D26" s="96"/>
      <c r="E26" s="96"/>
      <c r="F26" s="96"/>
      <c r="G26" s="96"/>
      <c r="H26" s="96"/>
      <c r="I26" s="96"/>
      <c r="J26" s="96"/>
      <c r="K26" s="96"/>
      <c r="L26" s="96"/>
      <c r="M26" s="96"/>
      <c r="N26" s="96"/>
    </row>
    <row r="27" spans="1:14" s="153" customFormat="1" ht="20.100000000000001" customHeight="1">
      <c r="A27" s="84"/>
      <c r="B27" s="85"/>
      <c r="C27" s="83"/>
      <c r="D27" s="96"/>
      <c r="E27" s="96"/>
      <c r="F27" s="96"/>
      <c r="G27" s="96"/>
      <c r="H27" s="96"/>
      <c r="I27" s="96"/>
      <c r="J27" s="96"/>
      <c r="K27" s="96"/>
      <c r="L27" s="96"/>
      <c r="M27" s="96"/>
      <c r="N27" s="96"/>
    </row>
    <row r="28" spans="1:14" s="153" customFormat="1" ht="20.100000000000001" customHeight="1">
      <c r="A28" s="84"/>
      <c r="B28" s="85"/>
      <c r="C28" s="83"/>
      <c r="D28" s="96"/>
      <c r="E28" s="96"/>
      <c r="F28" s="96"/>
      <c r="G28" s="96"/>
      <c r="H28" s="96"/>
      <c r="I28" s="96"/>
      <c r="J28" s="96"/>
      <c r="K28" s="96"/>
      <c r="L28" s="96"/>
      <c r="M28" s="96"/>
      <c r="N28" s="96"/>
    </row>
    <row r="29" spans="1:14" s="153" customFormat="1" ht="20.100000000000001" customHeight="1">
      <c r="A29" s="84"/>
      <c r="B29" s="85"/>
      <c r="C29" s="83"/>
      <c r="D29" s="96"/>
      <c r="E29" s="96"/>
      <c r="F29" s="96"/>
      <c r="G29" s="96"/>
      <c r="H29" s="96"/>
      <c r="I29" s="96"/>
      <c r="J29" s="96"/>
      <c r="K29" s="96"/>
      <c r="L29" s="96"/>
      <c r="M29" s="96"/>
      <c r="N29" s="96"/>
    </row>
    <row r="30" spans="1:14" s="153" customFormat="1" ht="20.100000000000001" customHeight="1">
      <c r="A30" s="84"/>
      <c r="B30" s="85"/>
      <c r="C30" s="83"/>
      <c r="D30" s="96"/>
      <c r="E30" s="96"/>
      <c r="F30" s="96"/>
      <c r="G30" s="96"/>
      <c r="H30" s="96"/>
      <c r="I30" s="96"/>
      <c r="J30" s="96"/>
      <c r="K30" s="96"/>
      <c r="L30" s="96"/>
      <c r="M30" s="96"/>
      <c r="N30" s="96"/>
    </row>
    <row r="31" spans="1:14" s="153" customFormat="1" ht="20.100000000000001" customHeight="1">
      <c r="A31" s="84"/>
      <c r="B31" s="85"/>
      <c r="C31" s="83"/>
      <c r="D31" s="96"/>
      <c r="E31" s="96"/>
      <c r="F31" s="96"/>
      <c r="G31" s="96"/>
      <c r="H31" s="96"/>
      <c r="I31" s="96"/>
      <c r="J31" s="96"/>
      <c r="K31" s="96"/>
      <c r="L31" s="96"/>
      <c r="M31" s="96"/>
      <c r="N31" s="96"/>
    </row>
    <row r="32" spans="1:14" s="153" customFormat="1" ht="20.100000000000001" customHeight="1">
      <c r="A32" s="84"/>
      <c r="B32" s="85"/>
      <c r="C32" s="83"/>
      <c r="D32" s="96"/>
      <c r="E32" s="96"/>
      <c r="F32" s="96"/>
      <c r="G32" s="96"/>
      <c r="H32" s="96"/>
      <c r="I32" s="96"/>
      <c r="J32" s="96"/>
      <c r="K32" s="96"/>
      <c r="L32" s="96"/>
      <c r="M32" s="96"/>
      <c r="N32" s="96"/>
    </row>
    <row r="33" spans="1:14" s="153" customFormat="1" ht="20.100000000000001" customHeight="1">
      <c r="A33" s="84"/>
      <c r="B33" s="85"/>
      <c r="C33" s="83"/>
      <c r="D33" s="96"/>
      <c r="E33" s="96"/>
      <c r="F33" s="96"/>
      <c r="G33" s="96"/>
      <c r="H33" s="96"/>
      <c r="I33" s="96"/>
      <c r="J33" s="96"/>
      <c r="K33" s="96"/>
      <c r="L33" s="96"/>
      <c r="M33" s="96"/>
      <c r="N33" s="96"/>
    </row>
    <row r="34" spans="1:14" s="153" customFormat="1" ht="20.100000000000001" customHeight="1">
      <c r="A34" s="84"/>
      <c r="B34" s="85"/>
      <c r="C34" s="83"/>
      <c r="D34" s="96"/>
      <c r="E34" s="96"/>
      <c r="F34" s="96"/>
      <c r="G34" s="96"/>
      <c r="H34" s="96"/>
      <c r="I34" s="96"/>
      <c r="J34" s="96"/>
      <c r="K34" s="96"/>
      <c r="L34" s="96"/>
      <c r="M34" s="96"/>
      <c r="N34" s="96"/>
    </row>
    <row r="35" spans="1:14" s="153" customFormat="1" ht="20.100000000000001" customHeight="1">
      <c r="A35" s="84"/>
      <c r="B35" s="85"/>
      <c r="C35" s="83"/>
      <c r="D35" s="96"/>
      <c r="E35" s="96"/>
      <c r="F35" s="96"/>
      <c r="G35" s="96"/>
      <c r="H35" s="96"/>
      <c r="I35" s="96"/>
      <c r="J35" s="96"/>
      <c r="K35" s="96"/>
      <c r="L35" s="96"/>
      <c r="M35" s="96"/>
      <c r="N35" s="96"/>
    </row>
    <row r="36" spans="1:14" s="153" customFormat="1" ht="20.100000000000001" customHeight="1">
      <c r="A36" s="84"/>
      <c r="B36" s="85"/>
      <c r="C36" s="85"/>
      <c r="D36" s="96"/>
      <c r="E36" s="96"/>
      <c r="F36" s="96"/>
      <c r="G36" s="96"/>
      <c r="H36" s="96"/>
      <c r="I36" s="96"/>
      <c r="J36" s="96"/>
      <c r="K36" s="96"/>
      <c r="L36" s="96"/>
      <c r="M36" s="96"/>
      <c r="N36" s="96"/>
    </row>
    <row r="37" spans="1:14" s="153" customFormat="1" ht="20.100000000000001" customHeight="1">
      <c r="A37" s="84"/>
      <c r="B37" s="85"/>
      <c r="C37" s="85"/>
      <c r="D37" s="96"/>
      <c r="E37" s="96"/>
      <c r="F37" s="96"/>
      <c r="G37" s="96"/>
      <c r="H37" s="96"/>
      <c r="I37" s="96"/>
      <c r="J37" s="96"/>
      <c r="K37" s="96"/>
      <c r="L37" s="96"/>
      <c r="M37" s="96"/>
      <c r="N37" s="96"/>
    </row>
    <row r="38" spans="1:14" s="153" customFormat="1" ht="20.100000000000001" customHeight="1">
      <c r="A38" s="84"/>
      <c r="B38" s="85"/>
      <c r="C38" s="85"/>
      <c r="D38" s="96"/>
      <c r="E38" s="96"/>
      <c r="F38" s="96"/>
      <c r="G38" s="96"/>
      <c r="H38" s="96"/>
      <c r="I38" s="96"/>
      <c r="J38" s="96"/>
      <c r="K38" s="96"/>
      <c r="L38" s="96"/>
      <c r="M38" s="96"/>
      <c r="N38" s="96"/>
    </row>
    <row r="39" spans="1:14" s="153" customFormat="1" ht="20.100000000000001" customHeight="1">
      <c r="A39" s="84"/>
      <c r="B39" s="85"/>
      <c r="C39" s="85"/>
      <c r="D39" s="96"/>
      <c r="E39" s="96"/>
      <c r="F39" s="96"/>
      <c r="G39" s="96"/>
      <c r="H39" s="96"/>
      <c r="I39" s="96"/>
      <c r="J39" s="96"/>
      <c r="K39" s="96"/>
      <c r="L39" s="96"/>
      <c r="M39" s="96"/>
      <c r="N39" s="96"/>
    </row>
    <row r="40" spans="1:14" s="153" customFormat="1" ht="20.100000000000001" customHeight="1">
      <c r="A40" s="84"/>
      <c r="B40" s="85"/>
      <c r="C40" s="85"/>
      <c r="D40" s="96"/>
      <c r="E40" s="96"/>
      <c r="F40" s="96"/>
      <c r="G40" s="96"/>
      <c r="H40" s="96"/>
      <c r="I40" s="96"/>
      <c r="J40" s="96"/>
      <c r="K40" s="96"/>
      <c r="L40" s="96"/>
      <c r="M40" s="96"/>
      <c r="N40" s="96"/>
    </row>
    <row r="41" spans="1:14" s="153" customFormat="1" ht="20.100000000000001" customHeight="1">
      <c r="A41" s="84"/>
      <c r="B41" s="85"/>
      <c r="C41" s="85"/>
      <c r="D41" s="96"/>
      <c r="E41" s="96"/>
      <c r="F41" s="96"/>
      <c r="G41" s="96"/>
      <c r="H41" s="96"/>
      <c r="I41" s="96"/>
      <c r="J41" s="96"/>
      <c r="K41" s="96"/>
      <c r="L41" s="96"/>
      <c r="M41" s="96"/>
      <c r="N41" s="96"/>
    </row>
    <row r="42" spans="1:14" s="153" customFormat="1" ht="20.100000000000001" customHeight="1">
      <c r="A42" s="84"/>
      <c r="B42" s="85"/>
      <c r="C42" s="85"/>
      <c r="D42" s="96"/>
      <c r="E42" s="96"/>
      <c r="F42" s="96"/>
      <c r="G42" s="96"/>
      <c r="H42" s="96"/>
      <c r="I42" s="96"/>
      <c r="J42" s="96"/>
      <c r="K42" s="96"/>
      <c r="L42" s="96"/>
      <c r="M42" s="96"/>
      <c r="N42" s="96"/>
    </row>
    <row r="43" spans="1:14" s="153" customFormat="1" ht="20.100000000000001" customHeight="1">
      <c r="A43" s="84"/>
      <c r="B43" s="85"/>
      <c r="C43" s="85"/>
      <c r="D43" s="96"/>
      <c r="E43" s="96"/>
      <c r="F43" s="96"/>
      <c r="G43" s="96"/>
      <c r="H43" s="96"/>
      <c r="I43" s="96"/>
      <c r="J43" s="96"/>
      <c r="K43" s="96"/>
      <c r="L43" s="96"/>
      <c r="M43" s="96"/>
      <c r="N43" s="96"/>
    </row>
    <row r="44" spans="1:14" s="153" customFormat="1" ht="20.100000000000001" customHeight="1">
      <c r="A44" s="84"/>
      <c r="B44" s="85"/>
      <c r="C44" s="85"/>
      <c r="D44" s="96"/>
      <c r="E44" s="96"/>
      <c r="F44" s="96"/>
      <c r="G44" s="96"/>
      <c r="H44" s="96"/>
      <c r="I44" s="96"/>
      <c r="J44" s="96"/>
      <c r="K44" s="96"/>
      <c r="L44" s="96"/>
      <c r="M44" s="96"/>
      <c r="N44" s="96"/>
    </row>
    <row r="45" spans="1:14" s="153" customFormat="1" ht="20.100000000000001" customHeight="1">
      <c r="A45" s="84"/>
      <c r="B45" s="85"/>
      <c r="C45" s="85"/>
      <c r="D45" s="96"/>
      <c r="E45" s="96"/>
      <c r="F45" s="96"/>
      <c r="G45" s="96"/>
      <c r="H45" s="96"/>
      <c r="I45" s="96"/>
      <c r="J45" s="96"/>
      <c r="K45" s="96"/>
      <c r="L45" s="96"/>
      <c r="M45" s="96"/>
      <c r="N45" s="96"/>
    </row>
    <row r="46" spans="1:14" s="153" customFormat="1" ht="20.100000000000001" customHeight="1">
      <c r="A46" s="84"/>
      <c r="B46" s="85"/>
      <c r="C46" s="85"/>
      <c r="D46" s="96"/>
      <c r="E46" s="96"/>
      <c r="F46" s="96"/>
      <c r="G46" s="96"/>
      <c r="H46" s="96"/>
      <c r="I46" s="96"/>
      <c r="J46" s="96"/>
      <c r="K46" s="96"/>
      <c r="L46" s="96"/>
      <c r="M46" s="96"/>
      <c r="N46" s="96"/>
    </row>
    <row r="47" spans="1:14" s="153" customFormat="1" ht="20.100000000000001" customHeight="1">
      <c r="A47" s="84"/>
      <c r="B47" s="85"/>
      <c r="C47" s="85"/>
      <c r="D47" s="96"/>
      <c r="E47" s="96"/>
      <c r="F47" s="96"/>
      <c r="G47" s="96"/>
      <c r="H47" s="96"/>
      <c r="I47" s="96"/>
      <c r="J47" s="96"/>
      <c r="K47" s="96"/>
      <c r="L47" s="96"/>
      <c r="M47" s="96"/>
      <c r="N47" s="96"/>
    </row>
    <row r="48" spans="1:14" s="153" customFormat="1" ht="20.100000000000001" customHeight="1">
      <c r="A48" s="84"/>
      <c r="B48" s="85"/>
      <c r="C48" s="85"/>
      <c r="D48" s="96"/>
      <c r="E48" s="96"/>
      <c r="F48" s="96"/>
      <c r="G48" s="96"/>
      <c r="H48" s="96"/>
      <c r="I48" s="96"/>
      <c r="J48" s="96"/>
      <c r="K48" s="96"/>
      <c r="L48" s="96"/>
      <c r="M48" s="96"/>
      <c r="N48" s="96"/>
    </row>
    <row r="49" spans="1:14" s="153" customFormat="1" ht="20.100000000000001" customHeight="1">
      <c r="A49" s="84"/>
      <c r="B49" s="85"/>
      <c r="C49" s="85"/>
      <c r="D49" s="96"/>
      <c r="E49" s="96"/>
      <c r="F49" s="96"/>
      <c r="G49" s="96"/>
      <c r="H49" s="96"/>
      <c r="I49" s="96"/>
      <c r="J49" s="96"/>
      <c r="K49" s="96"/>
      <c r="L49" s="96"/>
      <c r="M49" s="96"/>
      <c r="N49" s="96"/>
    </row>
    <row r="50" spans="1:14" s="153" customFormat="1" ht="20.100000000000001" customHeight="1">
      <c r="A50" s="84"/>
      <c r="B50" s="85"/>
      <c r="C50" s="85"/>
      <c r="D50" s="96"/>
      <c r="E50" s="96"/>
      <c r="F50" s="96"/>
      <c r="G50" s="96"/>
      <c r="H50" s="96"/>
      <c r="I50" s="96"/>
      <c r="J50" s="96"/>
      <c r="K50" s="96"/>
      <c r="L50" s="96"/>
      <c r="M50" s="96"/>
      <c r="N50" s="96"/>
    </row>
    <row r="51" spans="1:14" s="153" customFormat="1" ht="20.100000000000001" customHeight="1">
      <c r="A51" s="84"/>
      <c r="B51" s="85"/>
      <c r="C51" s="85"/>
      <c r="D51" s="96"/>
      <c r="E51" s="96"/>
      <c r="F51" s="96"/>
      <c r="G51" s="96"/>
      <c r="H51" s="96"/>
      <c r="I51" s="96"/>
      <c r="J51" s="96"/>
      <c r="K51" s="96"/>
      <c r="L51" s="96"/>
      <c r="M51" s="96"/>
      <c r="N51" s="96"/>
    </row>
    <row r="52" spans="1:14" s="153" customFormat="1" ht="20.100000000000001" customHeight="1">
      <c r="A52" s="84"/>
      <c r="B52" s="85"/>
      <c r="C52" s="85"/>
      <c r="D52" s="96"/>
      <c r="E52" s="96"/>
      <c r="F52" s="96"/>
      <c r="G52" s="96"/>
      <c r="H52" s="96"/>
      <c r="I52" s="96"/>
      <c r="J52" s="96"/>
      <c r="K52" s="96"/>
      <c r="L52" s="96"/>
      <c r="M52" s="96"/>
      <c r="N52" s="96"/>
    </row>
    <row r="53" spans="1:14" s="153" customFormat="1" ht="20.100000000000001" customHeight="1">
      <c r="A53" s="84"/>
      <c r="B53" s="85"/>
      <c r="C53" s="85"/>
      <c r="D53" s="96"/>
      <c r="E53" s="96"/>
      <c r="F53" s="96"/>
      <c r="G53" s="96"/>
      <c r="H53" s="96"/>
      <c r="I53" s="96"/>
      <c r="J53" s="96"/>
      <c r="K53" s="96"/>
      <c r="L53" s="96"/>
      <c r="M53" s="96"/>
      <c r="N53" s="96"/>
    </row>
    <row r="54" spans="1:14" s="153" customFormat="1" ht="20.100000000000001" customHeight="1">
      <c r="A54" s="84"/>
      <c r="B54" s="85"/>
      <c r="C54" s="85"/>
      <c r="D54" s="96"/>
      <c r="E54" s="96"/>
      <c r="F54" s="96"/>
      <c r="G54" s="96"/>
      <c r="H54" s="96"/>
      <c r="I54" s="96"/>
      <c r="J54" s="96"/>
      <c r="K54" s="96"/>
      <c r="L54" s="96"/>
      <c r="M54" s="96"/>
      <c r="N54" s="96"/>
    </row>
    <row r="55" spans="1:14" s="153" customFormat="1" ht="20.100000000000001" customHeight="1">
      <c r="A55" s="84"/>
      <c r="B55" s="85"/>
      <c r="C55" s="85"/>
      <c r="D55" s="96"/>
      <c r="E55" s="96"/>
      <c r="F55" s="96"/>
      <c r="G55" s="96"/>
      <c r="H55" s="96"/>
      <c r="I55" s="96"/>
      <c r="J55" s="96"/>
      <c r="K55" s="96"/>
      <c r="L55" s="96"/>
      <c r="M55" s="96"/>
      <c r="N55" s="96"/>
    </row>
    <row r="56" spans="1:14" s="153" customFormat="1" ht="20.100000000000001" customHeight="1">
      <c r="A56" s="84"/>
      <c r="B56" s="85"/>
      <c r="C56" s="85"/>
      <c r="D56" s="96"/>
      <c r="E56" s="96"/>
      <c r="F56" s="96"/>
      <c r="G56" s="96"/>
      <c r="H56" s="96"/>
      <c r="I56" s="96"/>
      <c r="J56" s="96"/>
      <c r="K56" s="96"/>
      <c r="L56" s="96"/>
      <c r="M56" s="96"/>
      <c r="N56" s="96"/>
    </row>
    <row r="57" spans="1:14" s="153" customFormat="1" ht="20.100000000000001" customHeight="1">
      <c r="A57" s="84"/>
      <c r="B57" s="85"/>
      <c r="C57" s="85"/>
      <c r="D57" s="96"/>
      <c r="E57" s="96"/>
      <c r="F57" s="96"/>
      <c r="G57" s="96"/>
      <c r="H57" s="96"/>
      <c r="I57" s="96"/>
      <c r="J57" s="96"/>
      <c r="K57" s="96"/>
      <c r="L57" s="96"/>
      <c r="M57" s="96"/>
      <c r="N57" s="96"/>
    </row>
    <row r="58" spans="1:14" ht="20.100000000000001" customHeight="1" thickBot="1">
      <c r="A58" s="37"/>
      <c r="B58" s="38"/>
      <c r="C58" s="45"/>
      <c r="D58" s="39"/>
      <c r="E58" s="40"/>
      <c r="F58" s="40"/>
      <c r="G58" s="40"/>
      <c r="H58" s="40"/>
      <c r="I58" s="40"/>
      <c r="J58" s="40"/>
      <c r="K58" s="40"/>
      <c r="L58" s="40"/>
      <c r="M58" s="353"/>
      <c r="N58" s="44"/>
    </row>
    <row r="59" spans="1:14">
      <c r="A59" s="34"/>
      <c r="B59" s="226" t="s">
        <v>114</v>
      </c>
      <c r="C59" s="349">
        <f>COUNTA(A5:A57)</f>
        <v>0</v>
      </c>
      <c r="D59" s="67"/>
      <c r="E59" s="67"/>
      <c r="N59" s="44"/>
    </row>
    <row r="60" spans="1:14">
      <c r="A60" s="34"/>
      <c r="B60" s="227" t="s">
        <v>164</v>
      </c>
      <c r="C60" s="340">
        <f>COUNTA(B5:B57)</f>
        <v>0</v>
      </c>
      <c r="D60" s="67"/>
      <c r="E60" s="67"/>
      <c r="N60" s="44"/>
    </row>
    <row r="61" spans="1:14" ht="13.5" thickBot="1">
      <c r="A61" s="34"/>
      <c r="B61" s="228" t="s">
        <v>165</v>
      </c>
      <c r="C61" s="341">
        <f>COUNTIF(D5:D57,E61)</f>
        <v>0</v>
      </c>
      <c r="D61" s="67" t="s">
        <v>166</v>
      </c>
      <c r="E61" s="67" t="s">
        <v>167</v>
      </c>
      <c r="N61" s="44"/>
    </row>
    <row r="62" spans="1:14" hidden="1">
      <c r="A62" s="34"/>
      <c r="B62" s="12"/>
      <c r="C62" s="13"/>
      <c r="D62" s="67"/>
      <c r="E62" s="67"/>
      <c r="N62" s="44"/>
    </row>
    <row r="63" spans="1:14" ht="13.5" hidden="1" thickBot="1">
      <c r="A63" s="34"/>
      <c r="B63" s="68"/>
      <c r="C63" s="342"/>
      <c r="D63" s="67"/>
      <c r="E63" s="67"/>
      <c r="N63" s="44"/>
    </row>
    <row r="64" spans="1:14" ht="13.5" hidden="1" thickBot="1">
      <c r="A64" s="34"/>
      <c r="B64" s="343" t="s">
        <v>168</v>
      </c>
      <c r="C64" s="344"/>
      <c r="D64" s="67"/>
      <c r="E64" s="67"/>
      <c r="N64" s="44"/>
    </row>
    <row r="65" spans="1:5" hidden="1">
      <c r="A65" s="34"/>
      <c r="B65" s="345" t="s">
        <v>169</v>
      </c>
      <c r="C65" s="28">
        <f>COUNTIF('15'!$N$5:$N$56,B65)</f>
        <v>0</v>
      </c>
      <c r="D65" s="67"/>
      <c r="E65" s="67"/>
    </row>
    <row r="66" spans="1:5" hidden="1">
      <c r="A66" s="34"/>
      <c r="B66" s="346" t="s">
        <v>170</v>
      </c>
      <c r="C66" s="29">
        <f>COUNTIF('15'!$N$5:$N$56,B66)</f>
        <v>0</v>
      </c>
      <c r="D66" s="67"/>
      <c r="E66" s="67"/>
    </row>
    <row r="67" spans="1:5" hidden="1">
      <c r="A67" s="34"/>
      <c r="B67" s="346" t="s">
        <v>171</v>
      </c>
      <c r="C67" s="29">
        <f>COUNTIF('15'!$N$5:$N$56,B67)</f>
        <v>0</v>
      </c>
      <c r="D67" s="67"/>
      <c r="E67" s="67"/>
    </row>
    <row r="68" spans="1:5" hidden="1">
      <c r="A68" s="34"/>
      <c r="B68" s="346" t="s">
        <v>172</v>
      </c>
      <c r="C68" s="29">
        <f>COUNTIF('15'!$N$5:$N$56,B68)</f>
        <v>0</v>
      </c>
      <c r="D68" s="67"/>
      <c r="E68" s="67"/>
    </row>
    <row r="69" spans="1:5" hidden="1">
      <c r="A69" s="34"/>
      <c r="B69" s="346" t="s">
        <v>173</v>
      </c>
      <c r="C69" s="29">
        <f>COUNTIF('15'!$N$5:$N$56,B69)</f>
        <v>0</v>
      </c>
      <c r="D69" s="67"/>
      <c r="E69" s="67"/>
    </row>
    <row r="70" spans="1:5" ht="13.5" hidden="1" thickBot="1">
      <c r="A70" s="34"/>
      <c r="B70" s="347" t="s">
        <v>174</v>
      </c>
      <c r="C70" s="30">
        <f>COUNTIF('15'!$N$5:$N$56,B70)</f>
        <v>0</v>
      </c>
      <c r="D70" s="67"/>
      <c r="E70" s="67"/>
    </row>
    <row r="71" spans="1:5">
      <c r="A71" s="34"/>
      <c r="B71" s="42"/>
      <c r="D71" s="67"/>
    </row>
    <row r="72" spans="1:5">
      <c r="A72" s="34"/>
      <c r="B72" s="42"/>
      <c r="D72" s="67"/>
    </row>
    <row r="73" spans="1:5">
      <c r="A73" s="34"/>
      <c r="B73" s="42"/>
      <c r="D73" s="67"/>
    </row>
    <row r="74" spans="1:5">
      <c r="A74" s="34"/>
      <c r="B74" s="42"/>
      <c r="D74" s="67"/>
    </row>
    <row r="75" spans="1:5">
      <c r="A75" s="34"/>
      <c r="B75" s="42"/>
      <c r="D75" s="67"/>
    </row>
    <row r="76" spans="1:5">
      <c r="A76" s="34"/>
      <c r="B76" s="42"/>
      <c r="D76" s="67"/>
    </row>
    <row r="77" spans="1:5">
      <c r="A77" s="34"/>
      <c r="B77" s="42"/>
      <c r="D77" s="67"/>
    </row>
    <row r="78" spans="1:5">
      <c r="A78" s="34"/>
      <c r="B78" s="42"/>
      <c r="D78" s="67"/>
    </row>
    <row r="79" spans="1:5">
      <c r="A79" s="34"/>
      <c r="B79" s="42"/>
      <c r="D79" s="67"/>
    </row>
    <row r="80" spans="1:5">
      <c r="A80" s="34"/>
      <c r="B80" s="42"/>
      <c r="D80" s="67"/>
    </row>
    <row r="81" spans="1:1">
      <c r="A81" s="34"/>
    </row>
    <row r="82" spans="1:1">
      <c r="A82" s="34"/>
    </row>
    <row r="83" spans="1:1">
      <c r="A83" s="34"/>
    </row>
    <row r="84" spans="1:1">
      <c r="A84" s="34"/>
    </row>
    <row r="85" spans="1:1">
      <c r="A85" s="34"/>
    </row>
    <row r="86" spans="1:1">
      <c r="A86" s="34"/>
    </row>
    <row r="87" spans="1:1">
      <c r="A87" s="34"/>
    </row>
    <row r="88" spans="1:1">
      <c r="A88" s="34"/>
    </row>
    <row r="89" spans="1:1">
      <c r="A89" s="34"/>
    </row>
    <row r="90" spans="1:1">
      <c r="A90" s="34"/>
    </row>
    <row r="91" spans="1:1">
      <c r="A91" s="34"/>
    </row>
    <row r="92" spans="1:1">
      <c r="A92" s="34"/>
    </row>
    <row r="93" spans="1:1">
      <c r="A93" s="34"/>
    </row>
    <row r="94" spans="1:1">
      <c r="A94" s="34"/>
    </row>
    <row r="95" spans="1:1">
      <c r="A95" s="34"/>
    </row>
    <row r="96" spans="1:1">
      <c r="A96" s="34"/>
    </row>
    <row r="97" spans="1:15" ht="14.45" customHeight="1">
      <c r="A97" s="2"/>
      <c r="B97" s="2"/>
      <c r="D97" s="73"/>
      <c r="M97" s="73"/>
      <c r="N97" s="44"/>
    </row>
    <row r="98" spans="1:15" ht="14.25" customHeight="1">
      <c r="A98" s="2"/>
      <c r="B98" s="2"/>
      <c r="D98" s="73"/>
      <c r="M98" s="73"/>
      <c r="N98" s="44"/>
    </row>
    <row r="99" spans="1:15" ht="14.25" customHeight="1">
      <c r="A99" s="2"/>
      <c r="B99" s="2"/>
      <c r="D99" s="73"/>
      <c r="M99" s="73"/>
      <c r="N99" s="44"/>
    </row>
    <row r="100" spans="1:15" ht="1.5" customHeight="1">
      <c r="A100" s="2"/>
      <c r="B100" s="2"/>
      <c r="D100" s="73"/>
      <c r="M100" s="73"/>
      <c r="N100" s="44"/>
    </row>
    <row r="101" spans="1:15" ht="14.45" customHeight="1">
      <c r="B101" s="42"/>
      <c r="D101" s="67"/>
      <c r="N101" s="44"/>
    </row>
    <row r="102" spans="1:15" s="1" customFormat="1" ht="14.45" customHeight="1">
      <c r="A102" s="33"/>
      <c r="B102" s="42"/>
      <c r="C102" s="2"/>
      <c r="D102" s="67"/>
      <c r="E102" s="73"/>
      <c r="F102" s="73"/>
      <c r="G102" s="73"/>
      <c r="H102" s="73"/>
      <c r="I102" s="73"/>
      <c r="J102" s="73"/>
      <c r="K102" s="73"/>
      <c r="L102" s="73"/>
      <c r="M102" s="36"/>
      <c r="N102" s="44"/>
      <c r="O102" s="2"/>
    </row>
    <row r="103" spans="1:15" ht="14.45" customHeight="1">
      <c r="B103" s="42"/>
      <c r="D103" s="67"/>
      <c r="N103" s="44"/>
    </row>
    <row r="104" spans="1:15" ht="14.45" customHeight="1">
      <c r="B104" s="42"/>
      <c r="D104" s="67"/>
      <c r="N104" s="44"/>
    </row>
    <row r="105" spans="1:15" ht="17.25" customHeight="1">
      <c r="B105" s="42"/>
      <c r="D105" s="67"/>
      <c r="N105" s="44"/>
    </row>
    <row r="106" spans="1:15" ht="14.45" customHeight="1">
      <c r="B106" s="42"/>
      <c r="D106" s="67"/>
      <c r="N106" s="44"/>
    </row>
    <row r="107" spans="1:15" ht="14.45" customHeight="1">
      <c r="B107" s="42"/>
      <c r="D107" s="67"/>
      <c r="N107" s="44"/>
    </row>
    <row r="108" spans="1:15" ht="14.45" customHeight="1">
      <c r="B108" s="42"/>
      <c r="D108" s="67"/>
      <c r="N108" s="44"/>
    </row>
    <row r="109" spans="1:15" ht="14.45" customHeight="1">
      <c r="B109" s="42"/>
      <c r="D109" s="67"/>
      <c r="N109" s="44"/>
    </row>
    <row r="110" spans="1:15" ht="14.45" customHeight="1">
      <c r="B110" s="42"/>
      <c r="D110" s="67"/>
      <c r="N110" s="44"/>
    </row>
    <row r="111" spans="1:15" ht="14.45" customHeight="1">
      <c r="B111" s="42"/>
      <c r="D111" s="67"/>
      <c r="N111" s="44"/>
    </row>
    <row r="112" spans="1:15" ht="14.45" customHeight="1">
      <c r="B112" s="42"/>
      <c r="D112" s="67"/>
      <c r="N112" s="4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1:15" ht="14.45" customHeight="1">
      <c r="B161" s="42"/>
      <c r="D161" s="67"/>
      <c r="N161" s="44"/>
    </row>
    <row r="162" spans="1:15" ht="14.45" customHeight="1">
      <c r="B162" s="42"/>
      <c r="D162" s="67"/>
      <c r="N162" s="44"/>
    </row>
    <row r="163" spans="1:15" ht="14.45" customHeight="1">
      <c r="B163" s="42"/>
      <c r="D163" s="67"/>
      <c r="N163" s="44"/>
    </row>
    <row r="164" spans="1:15" ht="14.45" customHeight="1">
      <c r="B164" s="42"/>
      <c r="D164" s="67"/>
      <c r="N164" s="44"/>
    </row>
    <row r="165" spans="1:15" ht="14.45" customHeight="1">
      <c r="B165" s="42"/>
      <c r="D165" s="67"/>
      <c r="N165" s="44"/>
    </row>
    <row r="166" spans="1:15" s="1" customFormat="1" ht="14.45" customHeight="1">
      <c r="A166" s="33"/>
      <c r="B166" s="42"/>
      <c r="C166" s="2"/>
      <c r="D166" s="67"/>
      <c r="E166" s="73"/>
      <c r="F166" s="73"/>
      <c r="G166" s="73"/>
      <c r="H166" s="73"/>
      <c r="I166" s="73"/>
      <c r="J166" s="73"/>
      <c r="K166" s="73"/>
      <c r="L166" s="73"/>
      <c r="M166" s="36"/>
      <c r="N166" s="44"/>
      <c r="O166" s="2"/>
    </row>
    <row r="167" spans="1:15" ht="14.45" customHeight="1">
      <c r="B167" s="42"/>
      <c r="D167" s="67"/>
      <c r="N167" s="44"/>
    </row>
    <row r="168" spans="1:15" ht="14.45" customHeight="1">
      <c r="B168" s="42"/>
      <c r="D168" s="67"/>
      <c r="N168" s="44"/>
    </row>
    <row r="169" spans="1:15" ht="14.45" customHeight="1">
      <c r="B169" s="42"/>
      <c r="D169" s="67"/>
      <c r="N169" s="44"/>
    </row>
    <row r="170" spans="1:15" ht="14.45" customHeight="1">
      <c r="B170" s="42"/>
      <c r="D170" s="67"/>
      <c r="N170" s="44"/>
    </row>
    <row r="171" spans="1:15" ht="14.45" customHeight="1">
      <c r="B171" s="42"/>
      <c r="D171" s="67"/>
      <c r="N171" s="44"/>
    </row>
    <row r="172" spans="1:15" ht="14.45" customHeight="1">
      <c r="B172" s="42"/>
      <c r="D172" s="67"/>
      <c r="N172" s="44"/>
    </row>
    <row r="173" spans="1:15" ht="14.45" customHeight="1">
      <c r="B173" s="42"/>
      <c r="D173" s="67"/>
      <c r="N173" s="44"/>
    </row>
    <row r="174" spans="1:15" ht="14.45" customHeight="1">
      <c r="B174" s="42"/>
      <c r="D174" s="67"/>
      <c r="N174" s="44"/>
    </row>
    <row r="175" spans="1:15" ht="14.45" customHeight="1">
      <c r="B175" s="42"/>
      <c r="D175" s="67"/>
      <c r="N175" s="44"/>
    </row>
    <row r="176" spans="1:15" ht="14.45" customHeight="1">
      <c r="B176" s="42"/>
      <c r="D176" s="67"/>
      <c r="N176" s="44"/>
    </row>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spans="1:15" ht="14.45" customHeight="1">
      <c r="B225" s="42"/>
      <c r="D225" s="67"/>
      <c r="N225" s="44"/>
    </row>
    <row r="226" spans="1:15" ht="14.45" customHeight="1">
      <c r="B226" s="42"/>
      <c r="D226" s="67"/>
      <c r="N226" s="44"/>
    </row>
    <row r="227" spans="1:15" ht="14.45" customHeight="1">
      <c r="B227" s="42"/>
      <c r="D227" s="67"/>
      <c r="N227" s="44"/>
    </row>
    <row r="228" spans="1:15" ht="14.45" customHeight="1">
      <c r="B228" s="42"/>
      <c r="D228" s="67"/>
      <c r="N228" s="44"/>
    </row>
    <row r="229" spans="1:15" ht="14.45" customHeight="1">
      <c r="B229" s="42"/>
      <c r="D229" s="67"/>
      <c r="N229" s="44"/>
    </row>
    <row r="230" spans="1:15" s="1" customFormat="1" ht="14.45" customHeight="1">
      <c r="A230" s="33"/>
      <c r="B230" s="42"/>
      <c r="C230" s="2"/>
      <c r="D230" s="67"/>
      <c r="E230" s="73"/>
      <c r="F230" s="73"/>
      <c r="G230" s="73"/>
      <c r="H230" s="73"/>
      <c r="I230" s="73"/>
      <c r="J230" s="73"/>
      <c r="K230" s="73"/>
      <c r="L230" s="73"/>
      <c r="M230" s="36"/>
      <c r="N230" s="44"/>
      <c r="O230" s="2"/>
    </row>
    <row r="231" spans="1:15" ht="14.45" customHeight="1">
      <c r="B231" s="42"/>
      <c r="D231" s="67"/>
      <c r="N231" s="44"/>
    </row>
    <row r="232" spans="1:15" ht="14.45" customHeight="1">
      <c r="B232" s="42"/>
      <c r="D232" s="67"/>
      <c r="N232" s="44"/>
    </row>
    <row r="233" spans="1:15" ht="14.45" customHeight="1">
      <c r="B233" s="42"/>
      <c r="D233" s="67"/>
      <c r="N233" s="44"/>
    </row>
    <row r="234" spans="1:15" ht="14.45" customHeight="1">
      <c r="B234" s="42"/>
      <c r="D234" s="67"/>
      <c r="N234" s="44"/>
    </row>
    <row r="235" spans="1:15" ht="14.45" customHeight="1">
      <c r="B235" s="42"/>
      <c r="D235" s="67"/>
      <c r="N235" s="44"/>
    </row>
    <row r="236" spans="1:15" ht="14.45" customHeight="1">
      <c r="B236" s="42"/>
      <c r="D236" s="67"/>
      <c r="N236" s="44"/>
    </row>
    <row r="237" spans="1:15" ht="14.45" customHeight="1">
      <c r="B237" s="42"/>
      <c r="D237" s="67"/>
      <c r="N237" s="44"/>
    </row>
    <row r="238" spans="1:15" ht="14.45" customHeight="1">
      <c r="B238" s="42"/>
      <c r="D238" s="67"/>
      <c r="N238" s="44"/>
    </row>
    <row r="239" spans="1:15" ht="14.45" customHeight="1">
      <c r="B239" s="42"/>
      <c r="D239" s="67"/>
      <c r="N239" s="44"/>
    </row>
    <row r="240" spans="1:15" ht="14.45" customHeight="1">
      <c r="B240" s="42"/>
      <c r="D240" s="67"/>
      <c r="N240" s="44"/>
    </row>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2.7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3" ht="21.75" customHeight="1"/>
    <row r="874" ht="21.75" customHeight="1"/>
    <row r="875" ht="21.7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sheetData>
  <sheetProtection algorithmName="SHA-512" hashValue="bu6tsn04XTjzcVvbTeVeoUo5mPCcODUts6jU4RMVJU8a3CKaE7JQxum9gIRI/cmNgFFqQzS7BbttvTRh7nrO3Q==" saltValue="bVp3CpdM5K4Q+XfeKZ43dQ=="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orientation="landscape" horizontalDpi="300" verticalDpi="300" r:id="rId1"/>
  <headerFooter alignWithMargins="0">
    <oddHeader xml:space="preserve">&amp;L&amp;"Arial,Bold"SCA North America
TENA ULTRA&amp;C&amp;"Arial,Bold"&amp;12
&amp;"Arial,Regular"&amp;10
&amp;R&amp;D
</oddHeader>
    <oddFooter>&amp;R&amp;P&amp;L&amp;1#&amp;"Calibri"&amp;10 Essity Internal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O886"/>
  <sheetViews>
    <sheetView zoomScale="90" zoomScaleNormal="90" workbookViewId="0">
      <pane ySplit="4" topLeftCell="A35" activePane="bottomLeft" state="frozen"/>
      <selection activeCell="B2" sqref="B2"/>
      <selection pane="bottomLeft" activeCell="D4" sqref="D4"/>
    </sheetView>
  </sheetViews>
  <sheetFormatPr defaultColWidth="9.140625" defaultRowHeight="12.75"/>
  <cols>
    <col min="1" max="1" width="15.5703125" style="33" customWidth="1"/>
    <col min="2" max="2" width="39.85546875" style="8" bestFit="1" customWidth="1"/>
    <col min="3" max="3" width="32.42578125" style="2" customWidth="1"/>
    <col min="4" max="4" width="8.85546875" style="11" customWidth="1"/>
    <col min="5" max="12" width="11.28515625" style="73" customWidth="1"/>
    <col min="13" max="13" width="11.28515625" style="36" customWidth="1"/>
    <col min="14" max="14" width="11.28515625" style="25" hidden="1" customWidth="1"/>
    <col min="15" max="16384" width="9.140625" style="2"/>
  </cols>
  <sheetData>
    <row r="1" spans="1:14" ht="18">
      <c r="A1" s="21" t="s">
        <v>152</v>
      </c>
      <c r="B1" s="31"/>
      <c r="D1" s="67"/>
      <c r="N1" s="32"/>
    </row>
    <row r="2" spans="1:14" ht="18">
      <c r="A2" s="21">
        <f>IF('BORDEREAU DE COMMANDE'!C24="","",'BORDEREAU DE COMMANDE'!C24)</f>
        <v>16</v>
      </c>
      <c r="B2" s="31"/>
      <c r="D2" s="67"/>
      <c r="N2" s="32"/>
    </row>
    <row r="3" spans="1:14" ht="16.149999999999999" customHeight="1" thickBot="1">
      <c r="A3" s="239">
        <f ca="1">'BORDEREAU DE COMMANDE'!C4</f>
        <v>45175</v>
      </c>
      <c r="B3" s="42"/>
      <c r="D3" s="67"/>
      <c r="E3" s="409" t="s">
        <v>153</v>
      </c>
      <c r="F3" s="410"/>
      <c r="G3" s="410"/>
      <c r="H3" s="411" t="s">
        <v>154</v>
      </c>
      <c r="I3" s="410"/>
      <c r="J3" s="410"/>
      <c r="K3" s="412" t="s">
        <v>155</v>
      </c>
      <c r="L3" s="410"/>
      <c r="M3" s="410"/>
      <c r="N3" s="44"/>
    </row>
    <row r="4" spans="1:14" s="154" customFormat="1" ht="37.9" customHeight="1" thickTop="1" thickBot="1">
      <c r="A4" s="155" t="s">
        <v>179</v>
      </c>
      <c r="B4" s="156" t="s">
        <v>180</v>
      </c>
      <c r="C4" s="156" t="s">
        <v>181</v>
      </c>
      <c r="D4" s="225" t="s">
        <v>159</v>
      </c>
      <c r="E4" s="218" t="s">
        <v>160</v>
      </c>
      <c r="F4" s="219" t="s">
        <v>161</v>
      </c>
      <c r="G4" s="219" t="s">
        <v>162</v>
      </c>
      <c r="H4" s="220" t="s">
        <v>160</v>
      </c>
      <c r="I4" s="221" t="s">
        <v>161</v>
      </c>
      <c r="J4" s="221" t="s">
        <v>162</v>
      </c>
      <c r="K4" s="222" t="s">
        <v>160</v>
      </c>
      <c r="L4" s="222" t="s">
        <v>161</v>
      </c>
      <c r="M4" s="222" t="s">
        <v>162</v>
      </c>
      <c r="N4" s="157" t="s">
        <v>178</v>
      </c>
    </row>
    <row r="5" spans="1:14" s="153" customFormat="1" ht="20.100000000000001" customHeight="1">
      <c r="A5" s="82"/>
      <c r="B5" s="83"/>
      <c r="C5" s="83"/>
      <c r="D5" s="95"/>
      <c r="E5" s="95"/>
      <c r="F5" s="95"/>
      <c r="G5" s="95"/>
      <c r="H5" s="95"/>
      <c r="I5" s="95"/>
      <c r="J5" s="95"/>
      <c r="K5" s="95"/>
      <c r="L5" s="95"/>
      <c r="M5" s="95"/>
      <c r="N5" s="95"/>
    </row>
    <row r="6" spans="1:14" s="153" customFormat="1" ht="20.100000000000001" customHeight="1">
      <c r="A6" s="84"/>
      <c r="B6" s="85"/>
      <c r="C6" s="83"/>
      <c r="D6" s="96"/>
      <c r="E6" s="96"/>
      <c r="F6" s="96"/>
      <c r="G6" s="96"/>
      <c r="H6" s="96"/>
      <c r="I6" s="96"/>
      <c r="J6" s="96"/>
      <c r="K6" s="96"/>
      <c r="L6" s="96"/>
      <c r="M6" s="96"/>
      <c r="N6" s="96"/>
    </row>
    <row r="7" spans="1:14" s="153" customFormat="1" ht="20.100000000000001" customHeight="1">
      <c r="A7" s="84"/>
      <c r="B7" s="85"/>
      <c r="C7" s="83"/>
      <c r="D7" s="96"/>
      <c r="E7" s="96"/>
      <c r="F7" s="96"/>
      <c r="G7" s="96"/>
      <c r="H7" s="96"/>
      <c r="I7" s="96"/>
      <c r="J7" s="96"/>
      <c r="K7" s="96"/>
      <c r="L7" s="96"/>
      <c r="M7" s="96"/>
      <c r="N7" s="96"/>
    </row>
    <row r="8" spans="1:14" s="153" customFormat="1" ht="20.100000000000001" customHeight="1">
      <c r="A8" s="84"/>
      <c r="B8" s="85"/>
      <c r="C8" s="83"/>
      <c r="D8" s="96"/>
      <c r="E8" s="96"/>
      <c r="F8" s="96"/>
      <c r="G8" s="96"/>
      <c r="H8" s="96"/>
      <c r="I8" s="96"/>
      <c r="J8" s="96"/>
      <c r="K8" s="96"/>
      <c r="L8" s="96"/>
      <c r="M8" s="96"/>
      <c r="N8" s="96"/>
    </row>
    <row r="9" spans="1:14" s="153" customFormat="1" ht="20.100000000000001" customHeight="1">
      <c r="A9" s="84"/>
      <c r="B9" s="85"/>
      <c r="C9" s="83"/>
      <c r="D9" s="96"/>
      <c r="E9" s="96"/>
      <c r="F9" s="96"/>
      <c r="G9" s="96"/>
      <c r="H9" s="96"/>
      <c r="I9" s="96"/>
      <c r="J9" s="96"/>
      <c r="K9" s="96"/>
      <c r="L9" s="96"/>
      <c r="M9" s="96"/>
      <c r="N9" s="96"/>
    </row>
    <row r="10" spans="1:14" s="153" customFormat="1" ht="20.100000000000001" customHeight="1">
      <c r="A10" s="84"/>
      <c r="B10" s="85"/>
      <c r="C10" s="83"/>
      <c r="D10" s="96"/>
      <c r="E10" s="96"/>
      <c r="F10" s="96"/>
      <c r="G10" s="96"/>
      <c r="H10" s="96"/>
      <c r="I10" s="96"/>
      <c r="J10" s="96"/>
      <c r="K10" s="96"/>
      <c r="L10" s="96"/>
      <c r="M10" s="96"/>
      <c r="N10" s="96"/>
    </row>
    <row r="11" spans="1:14" s="153" customFormat="1" ht="20.100000000000001" customHeight="1">
      <c r="A11" s="84"/>
      <c r="B11" s="85"/>
      <c r="C11" s="83"/>
      <c r="D11" s="96"/>
      <c r="E11" s="96"/>
      <c r="F11" s="96"/>
      <c r="G11" s="96"/>
      <c r="H11" s="96"/>
      <c r="I11" s="96"/>
      <c r="J11" s="96"/>
      <c r="K11" s="96"/>
      <c r="L11" s="96"/>
      <c r="M11" s="96"/>
      <c r="N11" s="96"/>
    </row>
    <row r="12" spans="1:14" s="153" customFormat="1" ht="20.100000000000001" customHeight="1">
      <c r="A12" s="84"/>
      <c r="B12" s="85"/>
      <c r="C12" s="83"/>
      <c r="D12" s="96"/>
      <c r="E12" s="96"/>
      <c r="F12" s="96"/>
      <c r="G12" s="96"/>
      <c r="H12" s="96"/>
      <c r="I12" s="96"/>
      <c r="J12" s="96"/>
      <c r="K12" s="96"/>
      <c r="L12" s="96"/>
      <c r="M12" s="96"/>
      <c r="N12" s="96"/>
    </row>
    <row r="13" spans="1:14" s="153" customFormat="1" ht="20.100000000000001" customHeight="1">
      <c r="A13" s="84"/>
      <c r="B13" s="85"/>
      <c r="C13" s="83"/>
      <c r="D13" s="96"/>
      <c r="E13" s="96"/>
      <c r="F13" s="96"/>
      <c r="G13" s="96"/>
      <c r="H13" s="96"/>
      <c r="I13" s="96"/>
      <c r="J13" s="96"/>
      <c r="K13" s="96"/>
      <c r="L13" s="96"/>
      <c r="M13" s="96"/>
      <c r="N13" s="96"/>
    </row>
    <row r="14" spans="1:14" s="153" customFormat="1" ht="20.100000000000001" customHeight="1">
      <c r="A14" s="84"/>
      <c r="B14" s="85"/>
      <c r="C14" s="83"/>
      <c r="D14" s="96"/>
      <c r="E14" s="96"/>
      <c r="F14" s="96"/>
      <c r="G14" s="96"/>
      <c r="H14" s="96"/>
      <c r="I14" s="96"/>
      <c r="J14" s="96"/>
      <c r="K14" s="96"/>
      <c r="L14" s="96"/>
      <c r="M14" s="96"/>
      <c r="N14" s="96"/>
    </row>
    <row r="15" spans="1:14" s="153" customFormat="1" ht="20.100000000000001" customHeight="1">
      <c r="A15" s="84"/>
      <c r="B15" s="85"/>
      <c r="C15" s="83"/>
      <c r="D15" s="96"/>
      <c r="E15" s="96"/>
      <c r="F15" s="96"/>
      <c r="G15" s="96"/>
      <c r="H15" s="96"/>
      <c r="I15" s="96"/>
      <c r="J15" s="96"/>
      <c r="K15" s="96"/>
      <c r="L15" s="96"/>
      <c r="M15" s="96"/>
      <c r="N15" s="96"/>
    </row>
    <row r="16" spans="1:14" s="153" customFormat="1" ht="20.100000000000001" customHeight="1">
      <c r="A16" s="84"/>
      <c r="B16" s="85"/>
      <c r="C16" s="83"/>
      <c r="D16" s="96"/>
      <c r="E16" s="96"/>
      <c r="F16" s="96"/>
      <c r="G16" s="96"/>
      <c r="H16" s="96"/>
      <c r="I16" s="96"/>
      <c r="J16" s="96"/>
      <c r="K16" s="96"/>
      <c r="L16" s="96"/>
      <c r="M16" s="96"/>
      <c r="N16" s="96"/>
    </row>
    <row r="17" spans="1:14" s="153" customFormat="1" ht="20.100000000000001" customHeight="1">
      <c r="A17" s="84"/>
      <c r="B17" s="85"/>
      <c r="C17" s="83"/>
      <c r="D17" s="96"/>
      <c r="E17" s="96"/>
      <c r="F17" s="96"/>
      <c r="G17" s="96"/>
      <c r="H17" s="96"/>
      <c r="I17" s="96"/>
      <c r="J17" s="96"/>
      <c r="K17" s="96"/>
      <c r="L17" s="96"/>
      <c r="M17" s="96"/>
      <c r="N17" s="96"/>
    </row>
    <row r="18" spans="1:14" s="153" customFormat="1" ht="20.100000000000001" customHeight="1">
      <c r="A18" s="84"/>
      <c r="B18" s="85"/>
      <c r="C18" s="83"/>
      <c r="D18" s="96"/>
      <c r="E18" s="96"/>
      <c r="F18" s="96"/>
      <c r="G18" s="96"/>
      <c r="H18" s="96"/>
      <c r="I18" s="96"/>
      <c r="J18" s="96"/>
      <c r="K18" s="96"/>
      <c r="L18" s="96"/>
      <c r="M18" s="96"/>
      <c r="N18" s="96"/>
    </row>
    <row r="19" spans="1:14" s="153" customFormat="1" ht="20.100000000000001" customHeight="1">
      <c r="A19" s="84"/>
      <c r="B19" s="85"/>
      <c r="C19" s="83"/>
      <c r="D19" s="96"/>
      <c r="E19" s="96"/>
      <c r="F19" s="96"/>
      <c r="G19" s="96"/>
      <c r="H19" s="96"/>
      <c r="I19" s="96"/>
      <c r="J19" s="96"/>
      <c r="K19" s="96"/>
      <c r="L19" s="96"/>
      <c r="M19" s="96"/>
      <c r="N19" s="96"/>
    </row>
    <row r="20" spans="1:14" s="153" customFormat="1" ht="20.100000000000001" customHeight="1">
      <c r="A20" s="84"/>
      <c r="B20" s="85"/>
      <c r="C20" s="83"/>
      <c r="D20" s="96"/>
      <c r="E20" s="96"/>
      <c r="F20" s="96"/>
      <c r="G20" s="96"/>
      <c r="H20" s="96"/>
      <c r="I20" s="96"/>
      <c r="J20" s="96"/>
      <c r="K20" s="96"/>
      <c r="L20" s="96"/>
      <c r="M20" s="96"/>
      <c r="N20" s="96"/>
    </row>
    <row r="21" spans="1:14" s="153" customFormat="1" ht="20.100000000000001" customHeight="1">
      <c r="A21" s="84"/>
      <c r="B21" s="85"/>
      <c r="C21" s="83"/>
      <c r="D21" s="96"/>
      <c r="E21" s="96"/>
      <c r="F21" s="96"/>
      <c r="G21" s="96"/>
      <c r="H21" s="96"/>
      <c r="I21" s="96"/>
      <c r="J21" s="96"/>
      <c r="K21" s="96"/>
      <c r="L21" s="96"/>
      <c r="M21" s="96"/>
      <c r="N21" s="96"/>
    </row>
    <row r="22" spans="1:14" s="153" customFormat="1" ht="20.100000000000001" customHeight="1">
      <c r="A22" s="84"/>
      <c r="B22" s="85"/>
      <c r="C22" s="83"/>
      <c r="D22" s="96"/>
      <c r="E22" s="96"/>
      <c r="F22" s="96"/>
      <c r="G22" s="96"/>
      <c r="H22" s="96"/>
      <c r="I22" s="96"/>
      <c r="J22" s="96"/>
      <c r="K22" s="96"/>
      <c r="L22" s="96"/>
      <c r="M22" s="96"/>
      <c r="N22" s="96"/>
    </row>
    <row r="23" spans="1:14" s="153" customFormat="1" ht="20.100000000000001" customHeight="1">
      <c r="A23" s="84"/>
      <c r="B23" s="85"/>
      <c r="C23" s="83"/>
      <c r="D23" s="96"/>
      <c r="E23" s="96"/>
      <c r="F23" s="96"/>
      <c r="G23" s="96"/>
      <c r="H23" s="96"/>
      <c r="I23" s="96"/>
      <c r="J23" s="96"/>
      <c r="K23" s="96"/>
      <c r="L23" s="96"/>
      <c r="M23" s="96"/>
      <c r="N23" s="96"/>
    </row>
    <row r="24" spans="1:14" s="153" customFormat="1" ht="20.100000000000001" customHeight="1">
      <c r="A24" s="84"/>
      <c r="B24" s="85"/>
      <c r="C24" s="83"/>
      <c r="D24" s="96"/>
      <c r="E24" s="96"/>
      <c r="F24" s="96"/>
      <c r="G24" s="96"/>
      <c r="H24" s="96"/>
      <c r="I24" s="96"/>
      <c r="J24" s="96"/>
      <c r="K24" s="96"/>
      <c r="L24" s="96"/>
      <c r="M24" s="96"/>
      <c r="N24" s="96"/>
    </row>
    <row r="25" spans="1:14" s="153" customFormat="1" ht="20.100000000000001" customHeight="1">
      <c r="A25" s="84"/>
      <c r="B25" s="85"/>
      <c r="C25" s="83"/>
      <c r="D25" s="96"/>
      <c r="E25" s="96"/>
      <c r="F25" s="96"/>
      <c r="G25" s="96"/>
      <c r="H25" s="96"/>
      <c r="I25" s="96"/>
      <c r="J25" s="96"/>
      <c r="K25" s="96"/>
      <c r="L25" s="96"/>
      <c r="M25" s="96"/>
      <c r="N25" s="96"/>
    </row>
    <row r="26" spans="1:14" s="153" customFormat="1" ht="20.100000000000001" customHeight="1">
      <c r="A26" s="84"/>
      <c r="B26" s="85"/>
      <c r="C26" s="83"/>
      <c r="D26" s="96"/>
      <c r="E26" s="96"/>
      <c r="F26" s="96"/>
      <c r="G26" s="96"/>
      <c r="H26" s="96"/>
      <c r="I26" s="96"/>
      <c r="J26" s="96"/>
      <c r="K26" s="96"/>
      <c r="L26" s="96"/>
      <c r="M26" s="96"/>
      <c r="N26" s="96"/>
    </row>
    <row r="27" spans="1:14" s="153" customFormat="1" ht="20.100000000000001" customHeight="1">
      <c r="A27" s="84"/>
      <c r="B27" s="85"/>
      <c r="C27" s="83"/>
      <c r="D27" s="96"/>
      <c r="E27" s="96"/>
      <c r="F27" s="96"/>
      <c r="G27" s="96"/>
      <c r="H27" s="96"/>
      <c r="I27" s="96"/>
      <c r="J27" s="96"/>
      <c r="K27" s="96"/>
      <c r="L27" s="96"/>
      <c r="M27" s="96"/>
      <c r="N27" s="96"/>
    </row>
    <row r="28" spans="1:14" s="153" customFormat="1" ht="20.100000000000001" customHeight="1">
      <c r="A28" s="84"/>
      <c r="B28" s="85"/>
      <c r="C28" s="83"/>
      <c r="D28" s="96"/>
      <c r="E28" s="96"/>
      <c r="F28" s="96"/>
      <c r="G28" s="96"/>
      <c r="H28" s="96"/>
      <c r="I28" s="96"/>
      <c r="J28" s="96"/>
      <c r="K28" s="96"/>
      <c r="L28" s="96"/>
      <c r="M28" s="96"/>
      <c r="N28" s="96"/>
    </row>
    <row r="29" spans="1:14" s="153" customFormat="1" ht="20.100000000000001" customHeight="1">
      <c r="A29" s="84"/>
      <c r="B29" s="85"/>
      <c r="C29" s="83"/>
      <c r="D29" s="96"/>
      <c r="E29" s="96"/>
      <c r="F29" s="96"/>
      <c r="G29" s="96"/>
      <c r="H29" s="96"/>
      <c r="I29" s="96"/>
      <c r="J29" s="96"/>
      <c r="K29" s="96"/>
      <c r="L29" s="96"/>
      <c r="M29" s="96"/>
      <c r="N29" s="96"/>
    </row>
    <row r="30" spans="1:14" s="153" customFormat="1" ht="20.100000000000001" customHeight="1">
      <c r="A30" s="84"/>
      <c r="B30" s="85"/>
      <c r="C30" s="83"/>
      <c r="D30" s="96"/>
      <c r="E30" s="96"/>
      <c r="F30" s="96"/>
      <c r="G30" s="96"/>
      <c r="H30" s="96"/>
      <c r="I30" s="96"/>
      <c r="J30" s="96"/>
      <c r="K30" s="96"/>
      <c r="L30" s="96"/>
      <c r="M30" s="96"/>
      <c r="N30" s="96"/>
    </row>
    <row r="31" spans="1:14" s="153" customFormat="1" ht="20.100000000000001" customHeight="1">
      <c r="A31" s="84"/>
      <c r="B31" s="85"/>
      <c r="C31" s="83"/>
      <c r="D31" s="96"/>
      <c r="E31" s="96"/>
      <c r="F31" s="96"/>
      <c r="G31" s="96"/>
      <c r="H31" s="96"/>
      <c r="I31" s="96"/>
      <c r="J31" s="96"/>
      <c r="K31" s="96"/>
      <c r="L31" s="96"/>
      <c r="M31" s="96"/>
      <c r="N31" s="96"/>
    </row>
    <row r="32" spans="1:14" s="153" customFormat="1" ht="20.100000000000001" customHeight="1">
      <c r="A32" s="84"/>
      <c r="B32" s="85"/>
      <c r="C32" s="83"/>
      <c r="D32" s="96"/>
      <c r="E32" s="96"/>
      <c r="F32" s="96"/>
      <c r="G32" s="96"/>
      <c r="H32" s="96"/>
      <c r="I32" s="96"/>
      <c r="J32" s="96"/>
      <c r="K32" s="96"/>
      <c r="L32" s="96"/>
      <c r="M32" s="96"/>
      <c r="N32" s="96"/>
    </row>
    <row r="33" spans="1:14" s="153" customFormat="1" ht="20.100000000000001" customHeight="1">
      <c r="A33" s="84"/>
      <c r="B33" s="85"/>
      <c r="C33" s="83"/>
      <c r="D33" s="96"/>
      <c r="E33" s="96"/>
      <c r="F33" s="96"/>
      <c r="G33" s="96"/>
      <c r="H33" s="96"/>
      <c r="I33" s="96"/>
      <c r="J33" s="96"/>
      <c r="K33" s="96"/>
      <c r="L33" s="96"/>
      <c r="M33" s="96"/>
      <c r="N33" s="96"/>
    </row>
    <row r="34" spans="1:14" s="153" customFormat="1" ht="20.100000000000001" customHeight="1">
      <c r="A34" s="84"/>
      <c r="B34" s="85"/>
      <c r="C34" s="83"/>
      <c r="D34" s="96"/>
      <c r="E34" s="96"/>
      <c r="F34" s="96"/>
      <c r="G34" s="96"/>
      <c r="H34" s="96"/>
      <c r="I34" s="96"/>
      <c r="J34" s="96"/>
      <c r="K34" s="96"/>
      <c r="L34" s="96"/>
      <c r="M34" s="96"/>
      <c r="N34" s="96"/>
    </row>
    <row r="35" spans="1:14" s="153" customFormat="1" ht="20.100000000000001" customHeight="1">
      <c r="A35" s="84"/>
      <c r="B35" s="85"/>
      <c r="C35" s="83"/>
      <c r="D35" s="96"/>
      <c r="E35" s="96"/>
      <c r="F35" s="96"/>
      <c r="G35" s="96"/>
      <c r="H35" s="96"/>
      <c r="I35" s="96"/>
      <c r="J35" s="96"/>
      <c r="K35" s="96"/>
      <c r="L35" s="96"/>
      <c r="M35" s="96"/>
      <c r="N35" s="96"/>
    </row>
    <row r="36" spans="1:14" s="153" customFormat="1" ht="20.100000000000001" customHeight="1">
      <c r="A36" s="84"/>
      <c r="B36" s="85"/>
      <c r="C36" s="85"/>
      <c r="D36" s="96"/>
      <c r="E36" s="96"/>
      <c r="F36" s="96"/>
      <c r="G36" s="96"/>
      <c r="H36" s="96"/>
      <c r="I36" s="96"/>
      <c r="J36" s="96"/>
      <c r="K36" s="96"/>
      <c r="L36" s="96"/>
      <c r="M36" s="96"/>
      <c r="N36" s="96"/>
    </row>
    <row r="37" spans="1:14" s="153" customFormat="1" ht="20.100000000000001" customHeight="1">
      <c r="A37" s="84"/>
      <c r="B37" s="85"/>
      <c r="C37" s="85"/>
      <c r="D37" s="96"/>
      <c r="E37" s="96"/>
      <c r="F37" s="96"/>
      <c r="G37" s="96"/>
      <c r="H37" s="96"/>
      <c r="I37" s="96"/>
      <c r="J37" s="96"/>
      <c r="K37" s="96"/>
      <c r="L37" s="96"/>
      <c r="M37" s="96"/>
      <c r="N37" s="96"/>
    </row>
    <row r="38" spans="1:14" s="153" customFormat="1" ht="20.100000000000001" customHeight="1">
      <c r="A38" s="84"/>
      <c r="B38" s="85"/>
      <c r="C38" s="85"/>
      <c r="D38" s="96"/>
      <c r="E38" s="96"/>
      <c r="F38" s="96"/>
      <c r="G38" s="96"/>
      <c r="H38" s="96"/>
      <c r="I38" s="96"/>
      <c r="J38" s="96"/>
      <c r="K38" s="96"/>
      <c r="L38" s="96"/>
      <c r="M38" s="96"/>
      <c r="N38" s="96"/>
    </row>
    <row r="39" spans="1:14" s="153" customFormat="1" ht="20.100000000000001" customHeight="1">
      <c r="A39" s="84"/>
      <c r="B39" s="85"/>
      <c r="C39" s="85"/>
      <c r="D39" s="96"/>
      <c r="E39" s="96"/>
      <c r="F39" s="96"/>
      <c r="G39" s="96"/>
      <c r="H39" s="96"/>
      <c r="I39" s="96"/>
      <c r="J39" s="96"/>
      <c r="K39" s="96"/>
      <c r="L39" s="96"/>
      <c r="M39" s="96"/>
      <c r="N39" s="96"/>
    </row>
    <row r="40" spans="1:14" s="153" customFormat="1" ht="20.100000000000001" customHeight="1">
      <c r="A40" s="84"/>
      <c r="B40" s="85"/>
      <c r="C40" s="85"/>
      <c r="D40" s="96"/>
      <c r="E40" s="96"/>
      <c r="F40" s="96"/>
      <c r="G40" s="96"/>
      <c r="H40" s="96"/>
      <c r="I40" s="96"/>
      <c r="J40" s="96"/>
      <c r="K40" s="96"/>
      <c r="L40" s="96"/>
      <c r="M40" s="96"/>
      <c r="N40" s="96"/>
    </row>
    <row r="41" spans="1:14" s="153" customFormat="1" ht="20.100000000000001" customHeight="1">
      <c r="A41" s="84"/>
      <c r="B41" s="85"/>
      <c r="C41" s="85"/>
      <c r="D41" s="96"/>
      <c r="E41" s="96"/>
      <c r="F41" s="96"/>
      <c r="G41" s="96"/>
      <c r="H41" s="96"/>
      <c r="I41" s="96"/>
      <c r="J41" s="96"/>
      <c r="K41" s="96"/>
      <c r="L41" s="96"/>
      <c r="M41" s="96"/>
      <c r="N41" s="96"/>
    </row>
    <row r="42" spans="1:14" s="153" customFormat="1" ht="20.100000000000001" customHeight="1">
      <c r="A42" s="84"/>
      <c r="B42" s="85"/>
      <c r="C42" s="85"/>
      <c r="D42" s="96"/>
      <c r="E42" s="96"/>
      <c r="F42" s="96"/>
      <c r="G42" s="96"/>
      <c r="H42" s="96"/>
      <c r="I42" s="96"/>
      <c r="J42" s="96"/>
      <c r="K42" s="96"/>
      <c r="L42" s="96"/>
      <c r="M42" s="96"/>
      <c r="N42" s="96"/>
    </row>
    <row r="43" spans="1:14" s="153" customFormat="1" ht="20.100000000000001" customHeight="1">
      <c r="A43" s="84"/>
      <c r="B43" s="85"/>
      <c r="C43" s="85"/>
      <c r="D43" s="96"/>
      <c r="E43" s="96"/>
      <c r="F43" s="96"/>
      <c r="G43" s="96"/>
      <c r="H43" s="96"/>
      <c r="I43" s="96"/>
      <c r="J43" s="96"/>
      <c r="K43" s="96"/>
      <c r="L43" s="96"/>
      <c r="M43" s="96"/>
      <c r="N43" s="96"/>
    </row>
    <row r="44" spans="1:14" s="153" customFormat="1" ht="20.100000000000001" customHeight="1">
      <c r="A44" s="84"/>
      <c r="B44" s="85"/>
      <c r="C44" s="85"/>
      <c r="D44" s="96"/>
      <c r="E44" s="96"/>
      <c r="F44" s="96"/>
      <c r="G44" s="96"/>
      <c r="H44" s="96"/>
      <c r="I44" s="96"/>
      <c r="J44" s="96"/>
      <c r="K44" s="96"/>
      <c r="L44" s="96"/>
      <c r="M44" s="96"/>
      <c r="N44" s="96"/>
    </row>
    <row r="45" spans="1:14" s="153" customFormat="1" ht="20.100000000000001" customHeight="1">
      <c r="A45" s="84"/>
      <c r="B45" s="85"/>
      <c r="C45" s="85"/>
      <c r="D45" s="96"/>
      <c r="E45" s="96"/>
      <c r="F45" s="96"/>
      <c r="G45" s="96"/>
      <c r="H45" s="96"/>
      <c r="I45" s="96"/>
      <c r="J45" s="96"/>
      <c r="K45" s="96"/>
      <c r="L45" s="96"/>
      <c r="M45" s="96"/>
      <c r="N45" s="96"/>
    </row>
    <row r="46" spans="1:14" s="153" customFormat="1" ht="20.100000000000001" customHeight="1">
      <c r="A46" s="84"/>
      <c r="B46" s="85"/>
      <c r="C46" s="85"/>
      <c r="D46" s="96"/>
      <c r="E46" s="96"/>
      <c r="F46" s="96"/>
      <c r="G46" s="96"/>
      <c r="H46" s="96"/>
      <c r="I46" s="96"/>
      <c r="J46" s="96"/>
      <c r="K46" s="96"/>
      <c r="L46" s="96"/>
      <c r="M46" s="96"/>
      <c r="N46" s="96"/>
    </row>
    <row r="47" spans="1:14" s="153" customFormat="1" ht="20.100000000000001" customHeight="1">
      <c r="A47" s="84"/>
      <c r="B47" s="85"/>
      <c r="C47" s="85"/>
      <c r="D47" s="96"/>
      <c r="E47" s="96"/>
      <c r="F47" s="96"/>
      <c r="G47" s="96"/>
      <c r="H47" s="96"/>
      <c r="I47" s="96"/>
      <c r="J47" s="96"/>
      <c r="K47" s="96"/>
      <c r="L47" s="96"/>
      <c r="M47" s="96"/>
      <c r="N47" s="96"/>
    </row>
    <row r="48" spans="1:14" s="153" customFormat="1" ht="20.100000000000001" customHeight="1">
      <c r="A48" s="84"/>
      <c r="B48" s="85"/>
      <c r="C48" s="85"/>
      <c r="D48" s="96"/>
      <c r="E48" s="96"/>
      <c r="F48" s="96"/>
      <c r="G48" s="96"/>
      <c r="H48" s="96"/>
      <c r="I48" s="96"/>
      <c r="J48" s="96"/>
      <c r="K48" s="96"/>
      <c r="L48" s="96"/>
      <c r="M48" s="96"/>
      <c r="N48" s="96"/>
    </row>
    <row r="49" spans="1:14" s="153" customFormat="1" ht="20.100000000000001" customHeight="1">
      <c r="A49" s="84"/>
      <c r="B49" s="85"/>
      <c r="C49" s="85"/>
      <c r="D49" s="96"/>
      <c r="E49" s="96"/>
      <c r="F49" s="96"/>
      <c r="G49" s="96"/>
      <c r="H49" s="96"/>
      <c r="I49" s="96"/>
      <c r="J49" s="96"/>
      <c r="K49" s="96"/>
      <c r="L49" s="96"/>
      <c r="M49" s="96"/>
      <c r="N49" s="96"/>
    </row>
    <row r="50" spans="1:14" s="153" customFormat="1" ht="20.100000000000001" customHeight="1">
      <c r="A50" s="84"/>
      <c r="B50" s="85"/>
      <c r="C50" s="85"/>
      <c r="D50" s="96"/>
      <c r="E50" s="96"/>
      <c r="F50" s="96"/>
      <c r="G50" s="96"/>
      <c r="H50" s="96"/>
      <c r="I50" s="96"/>
      <c r="J50" s="96"/>
      <c r="K50" s="96"/>
      <c r="L50" s="96"/>
      <c r="M50" s="96"/>
      <c r="N50" s="96"/>
    </row>
    <row r="51" spans="1:14" s="153" customFormat="1" ht="20.100000000000001" customHeight="1">
      <c r="A51" s="84"/>
      <c r="B51" s="85"/>
      <c r="C51" s="85"/>
      <c r="D51" s="96"/>
      <c r="E51" s="96"/>
      <c r="F51" s="96"/>
      <c r="G51" s="96"/>
      <c r="H51" s="96"/>
      <c r="I51" s="96"/>
      <c r="J51" s="96"/>
      <c r="K51" s="96"/>
      <c r="L51" s="96"/>
      <c r="M51" s="96"/>
      <c r="N51" s="96"/>
    </row>
    <row r="52" spans="1:14" s="153" customFormat="1" ht="20.100000000000001" customHeight="1">
      <c r="A52" s="84"/>
      <c r="B52" s="85"/>
      <c r="C52" s="85"/>
      <c r="D52" s="96"/>
      <c r="E52" s="96"/>
      <c r="F52" s="96"/>
      <c r="G52" s="96"/>
      <c r="H52" s="96"/>
      <c r="I52" s="96"/>
      <c r="J52" s="96"/>
      <c r="K52" s="96"/>
      <c r="L52" s="96"/>
      <c r="M52" s="96"/>
      <c r="N52" s="96"/>
    </row>
    <row r="53" spans="1:14" s="153" customFormat="1" ht="20.100000000000001" customHeight="1">
      <c r="A53" s="84"/>
      <c r="B53" s="85"/>
      <c r="C53" s="85"/>
      <c r="D53" s="96"/>
      <c r="E53" s="96"/>
      <c r="F53" s="96"/>
      <c r="G53" s="96"/>
      <c r="H53" s="96"/>
      <c r="I53" s="96"/>
      <c r="J53" s="96"/>
      <c r="K53" s="96"/>
      <c r="L53" s="96"/>
      <c r="M53" s="96"/>
      <c r="N53" s="96"/>
    </row>
    <row r="54" spans="1:14" s="153" customFormat="1" ht="20.100000000000001" customHeight="1">
      <c r="A54" s="84"/>
      <c r="B54" s="85"/>
      <c r="C54" s="85"/>
      <c r="D54" s="96"/>
      <c r="E54" s="96"/>
      <c r="F54" s="96"/>
      <c r="G54" s="96"/>
      <c r="H54" s="96"/>
      <c r="I54" s="96"/>
      <c r="J54" s="96"/>
      <c r="K54" s="96"/>
      <c r="L54" s="96"/>
      <c r="M54" s="96"/>
      <c r="N54" s="96"/>
    </row>
    <row r="55" spans="1:14" s="153" customFormat="1" ht="20.100000000000001" customHeight="1">
      <c r="A55" s="84"/>
      <c r="B55" s="85"/>
      <c r="C55" s="85"/>
      <c r="D55" s="96"/>
      <c r="E55" s="96"/>
      <c r="F55" s="96"/>
      <c r="G55" s="96"/>
      <c r="H55" s="96"/>
      <c r="I55" s="96"/>
      <c r="J55" s="96"/>
      <c r="K55" s="96"/>
      <c r="L55" s="96"/>
      <c r="M55" s="96"/>
      <c r="N55" s="96"/>
    </row>
    <row r="56" spans="1:14" s="153" customFormat="1" ht="20.100000000000001" customHeight="1">
      <c r="A56" s="84"/>
      <c r="B56" s="85"/>
      <c r="C56" s="85"/>
      <c r="D56" s="96"/>
      <c r="E56" s="96"/>
      <c r="F56" s="96"/>
      <c r="G56" s="96"/>
      <c r="H56" s="96"/>
      <c r="I56" s="96"/>
      <c r="J56" s="96"/>
      <c r="K56" s="96"/>
      <c r="L56" s="96"/>
      <c r="M56" s="96"/>
      <c r="N56" s="96"/>
    </row>
    <row r="57" spans="1:14" s="153" customFormat="1" ht="20.100000000000001" customHeight="1">
      <c r="A57" s="84"/>
      <c r="B57" s="85"/>
      <c r="C57" s="85"/>
      <c r="D57" s="96"/>
      <c r="E57" s="96"/>
      <c r="F57" s="96"/>
      <c r="G57" s="96"/>
      <c r="H57" s="96"/>
      <c r="I57" s="96"/>
      <c r="J57" s="96"/>
      <c r="K57" s="96"/>
      <c r="L57" s="96"/>
      <c r="M57" s="96"/>
      <c r="N57" s="96"/>
    </row>
    <row r="58" spans="1:14" s="153" customFormat="1" ht="20.100000000000001" customHeight="1" thickBot="1">
      <c r="A58" s="160"/>
      <c r="B58" s="162"/>
      <c r="C58" s="165"/>
      <c r="D58" s="163"/>
      <c r="E58" s="164"/>
      <c r="F58" s="164"/>
      <c r="G58" s="164"/>
      <c r="H58" s="164"/>
      <c r="I58" s="164"/>
      <c r="J58" s="164"/>
      <c r="K58" s="164"/>
      <c r="L58" s="164"/>
      <c r="M58" s="351"/>
      <c r="N58" s="332"/>
    </row>
    <row r="59" spans="1:14">
      <c r="A59" s="34"/>
      <c r="B59" s="226" t="s">
        <v>114</v>
      </c>
      <c r="C59" s="349">
        <f>COUNTA(A5:A57)</f>
        <v>0</v>
      </c>
      <c r="D59" s="67"/>
      <c r="E59" s="67"/>
      <c r="N59" s="44"/>
    </row>
    <row r="60" spans="1:14">
      <c r="A60" s="34"/>
      <c r="B60" s="227" t="s">
        <v>164</v>
      </c>
      <c r="C60" s="340">
        <f>COUNTA(B5:B57)</f>
        <v>0</v>
      </c>
      <c r="D60" s="67"/>
      <c r="E60" s="67"/>
      <c r="N60" s="44"/>
    </row>
    <row r="61" spans="1:14" ht="13.5" thickBot="1">
      <c r="A61" s="34"/>
      <c r="B61" s="228" t="s">
        <v>165</v>
      </c>
      <c r="C61" s="341">
        <f>COUNTIF(D5:D57,E61)</f>
        <v>0</v>
      </c>
      <c r="D61" s="67" t="s">
        <v>166</v>
      </c>
      <c r="E61" s="67" t="s">
        <v>167</v>
      </c>
      <c r="N61" s="44"/>
    </row>
    <row r="62" spans="1:14" hidden="1">
      <c r="A62" s="34"/>
      <c r="B62" s="12"/>
      <c r="C62" s="13"/>
      <c r="D62" s="67"/>
      <c r="E62" s="67"/>
      <c r="N62" s="44"/>
    </row>
    <row r="63" spans="1:14" ht="13.5" hidden="1" thickBot="1">
      <c r="A63" s="34"/>
      <c r="B63" s="68"/>
      <c r="C63" s="342"/>
      <c r="D63" s="67"/>
      <c r="E63" s="67"/>
      <c r="N63" s="44"/>
    </row>
    <row r="64" spans="1:14" ht="13.5" hidden="1" thickBot="1">
      <c r="A64" s="34"/>
      <c r="B64" s="343" t="s">
        <v>168</v>
      </c>
      <c r="C64" s="344"/>
      <c r="D64" s="67"/>
      <c r="E64" s="67"/>
      <c r="N64" s="44"/>
    </row>
    <row r="65" spans="1:5" hidden="1">
      <c r="A65" s="34"/>
      <c r="B65" s="345" t="s">
        <v>169</v>
      </c>
      <c r="C65" s="28">
        <f>COUNTIF('16'!$N$5:$N$56,B65)</f>
        <v>0</v>
      </c>
      <c r="D65" s="67"/>
      <c r="E65" s="67"/>
    </row>
    <row r="66" spans="1:5" hidden="1">
      <c r="A66" s="34"/>
      <c r="B66" s="346" t="s">
        <v>170</v>
      </c>
      <c r="C66" s="29">
        <f>COUNTIF('16'!$N$5:$N$56,B66)</f>
        <v>0</v>
      </c>
      <c r="D66" s="67"/>
      <c r="E66" s="67"/>
    </row>
    <row r="67" spans="1:5" hidden="1">
      <c r="A67" s="34"/>
      <c r="B67" s="346" t="s">
        <v>171</v>
      </c>
      <c r="C67" s="29">
        <f>COUNTIF('16'!$N$5:$N$56,B67)</f>
        <v>0</v>
      </c>
      <c r="D67" s="67"/>
      <c r="E67" s="67"/>
    </row>
    <row r="68" spans="1:5" hidden="1">
      <c r="A68" s="34"/>
      <c r="B68" s="346" t="s">
        <v>172</v>
      </c>
      <c r="C68" s="29">
        <f>COUNTIF('16'!$N$5:$N$56,B68)</f>
        <v>0</v>
      </c>
      <c r="D68" s="67"/>
      <c r="E68" s="67"/>
    </row>
    <row r="69" spans="1:5" hidden="1">
      <c r="A69" s="34"/>
      <c r="B69" s="346" t="s">
        <v>173</v>
      </c>
      <c r="C69" s="29">
        <f>COUNTIF('16'!$N$5:$N$56,B69)</f>
        <v>0</v>
      </c>
      <c r="D69" s="67"/>
      <c r="E69" s="67"/>
    </row>
    <row r="70" spans="1:5" ht="13.5" hidden="1" thickBot="1">
      <c r="A70" s="34"/>
      <c r="B70" s="347" t="s">
        <v>174</v>
      </c>
      <c r="C70" s="30">
        <f>COUNTIF('16'!$N$5:$N$56,B70)</f>
        <v>0</v>
      </c>
      <c r="D70" s="67"/>
      <c r="E70" s="67"/>
    </row>
    <row r="71" spans="1:5">
      <c r="A71" s="34"/>
      <c r="B71" s="42"/>
      <c r="D71" s="67"/>
    </row>
    <row r="72" spans="1:5">
      <c r="A72" s="34"/>
      <c r="B72" s="42"/>
      <c r="D72" s="67"/>
    </row>
    <row r="73" spans="1:5">
      <c r="A73" s="34"/>
      <c r="B73" s="42"/>
      <c r="D73" s="67"/>
    </row>
    <row r="74" spans="1:5">
      <c r="A74" s="34"/>
      <c r="B74" s="42"/>
      <c r="D74" s="67"/>
    </row>
    <row r="75" spans="1:5">
      <c r="A75" s="34"/>
      <c r="B75" s="42"/>
      <c r="D75" s="67"/>
    </row>
    <row r="76" spans="1:5">
      <c r="A76" s="34"/>
      <c r="B76" s="42"/>
      <c r="D76" s="67"/>
    </row>
    <row r="77" spans="1:5">
      <c r="A77" s="34"/>
      <c r="B77" s="42"/>
      <c r="D77" s="67"/>
    </row>
    <row r="78" spans="1:5">
      <c r="A78" s="34"/>
      <c r="B78" s="42"/>
      <c r="D78" s="67"/>
    </row>
    <row r="79" spans="1:5">
      <c r="A79" s="34"/>
      <c r="B79" s="42"/>
      <c r="D79" s="67"/>
    </row>
    <row r="80" spans="1:5">
      <c r="A80" s="34"/>
      <c r="B80" s="42"/>
      <c r="D80" s="67"/>
    </row>
    <row r="81" spans="1:1">
      <c r="A81" s="34"/>
    </row>
    <row r="82" spans="1:1">
      <c r="A82" s="34"/>
    </row>
    <row r="83" spans="1:1">
      <c r="A83" s="34"/>
    </row>
    <row r="84" spans="1:1">
      <c r="A84" s="34"/>
    </row>
    <row r="85" spans="1:1">
      <c r="A85" s="34"/>
    </row>
    <row r="86" spans="1:1">
      <c r="A86" s="34"/>
    </row>
    <row r="87" spans="1:1">
      <c r="A87" s="34"/>
    </row>
    <row r="88" spans="1:1">
      <c r="A88" s="34"/>
    </row>
    <row r="89" spans="1:1">
      <c r="A89" s="34"/>
    </row>
    <row r="90" spans="1:1">
      <c r="A90" s="34"/>
    </row>
    <row r="91" spans="1:1">
      <c r="A91" s="34"/>
    </row>
    <row r="92" spans="1:1">
      <c r="A92" s="34"/>
    </row>
    <row r="93" spans="1:1">
      <c r="A93" s="34"/>
    </row>
    <row r="94" spans="1:1">
      <c r="A94" s="34"/>
    </row>
    <row r="95" spans="1:1">
      <c r="A95" s="34"/>
    </row>
    <row r="96" spans="1:1">
      <c r="A96" s="34"/>
    </row>
    <row r="97" spans="1:15" ht="14.45" customHeight="1">
      <c r="A97" s="2"/>
      <c r="B97" s="2"/>
      <c r="D97" s="73"/>
      <c r="M97" s="73"/>
      <c r="N97" s="44"/>
    </row>
    <row r="98" spans="1:15" ht="14.25" customHeight="1">
      <c r="A98" s="2"/>
      <c r="B98" s="2"/>
      <c r="D98" s="73"/>
      <c r="M98" s="73"/>
      <c r="N98" s="44"/>
    </row>
    <row r="99" spans="1:15" ht="14.25" customHeight="1">
      <c r="A99" s="2"/>
      <c r="B99" s="2"/>
      <c r="D99" s="73"/>
      <c r="M99" s="73"/>
      <c r="N99" s="44"/>
    </row>
    <row r="100" spans="1:15" ht="1.5" customHeight="1">
      <c r="A100" s="2"/>
      <c r="B100" s="2"/>
      <c r="D100" s="73"/>
      <c r="M100" s="73"/>
      <c r="N100" s="44"/>
    </row>
    <row r="101" spans="1:15" ht="14.45" customHeight="1">
      <c r="B101" s="42"/>
      <c r="D101" s="67"/>
      <c r="N101" s="44"/>
    </row>
    <row r="102" spans="1:15" s="1" customFormat="1" ht="14.45" customHeight="1">
      <c r="A102" s="33"/>
      <c r="B102" s="42"/>
      <c r="C102" s="2"/>
      <c r="D102" s="67"/>
      <c r="E102" s="73"/>
      <c r="F102" s="73"/>
      <c r="G102" s="73"/>
      <c r="H102" s="73"/>
      <c r="I102" s="73"/>
      <c r="J102" s="73"/>
      <c r="K102" s="73"/>
      <c r="L102" s="73"/>
      <c r="M102" s="36"/>
      <c r="N102" s="44"/>
      <c r="O102" s="2"/>
    </row>
    <row r="103" spans="1:15" ht="14.45" customHeight="1">
      <c r="B103" s="42"/>
      <c r="D103" s="67"/>
      <c r="N103" s="44"/>
    </row>
    <row r="104" spans="1:15" ht="14.45" customHeight="1">
      <c r="B104" s="42"/>
      <c r="D104" s="67"/>
      <c r="N104" s="44"/>
    </row>
    <row r="105" spans="1:15" ht="17.25" customHeight="1">
      <c r="B105" s="42"/>
      <c r="D105" s="67"/>
      <c r="N105" s="44"/>
    </row>
    <row r="106" spans="1:15" ht="14.45" customHeight="1">
      <c r="B106" s="42"/>
      <c r="D106" s="67"/>
      <c r="N106" s="44"/>
    </row>
    <row r="107" spans="1:15" ht="14.45" customHeight="1">
      <c r="B107" s="42"/>
      <c r="D107" s="67"/>
      <c r="N107" s="44"/>
    </row>
    <row r="108" spans="1:15" ht="14.45" customHeight="1">
      <c r="B108" s="42"/>
      <c r="D108" s="67"/>
      <c r="N108" s="44"/>
    </row>
    <row r="109" spans="1:15" ht="14.45" customHeight="1">
      <c r="B109" s="42"/>
      <c r="D109" s="67"/>
      <c r="N109" s="44"/>
    </row>
    <row r="110" spans="1:15" ht="14.45" customHeight="1">
      <c r="B110" s="42"/>
      <c r="D110" s="67"/>
      <c r="N110" s="44"/>
    </row>
    <row r="111" spans="1:15" ht="14.45" customHeight="1">
      <c r="B111" s="42"/>
      <c r="D111" s="67"/>
      <c r="N111" s="44"/>
    </row>
    <row r="112" spans="1:15" ht="14.45" customHeight="1">
      <c r="B112" s="42"/>
      <c r="D112" s="67"/>
      <c r="N112" s="4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1:15" ht="14.45" customHeight="1">
      <c r="B161" s="42"/>
      <c r="D161" s="67"/>
      <c r="N161" s="44"/>
    </row>
    <row r="162" spans="1:15" ht="14.45" customHeight="1">
      <c r="B162" s="42"/>
      <c r="D162" s="67"/>
      <c r="N162" s="44"/>
    </row>
    <row r="163" spans="1:15" ht="14.45" customHeight="1">
      <c r="B163" s="42"/>
      <c r="D163" s="67"/>
      <c r="N163" s="44"/>
    </row>
    <row r="164" spans="1:15" ht="14.45" customHeight="1">
      <c r="B164" s="42"/>
      <c r="D164" s="67"/>
      <c r="N164" s="44"/>
    </row>
    <row r="165" spans="1:15" ht="14.45" customHeight="1">
      <c r="B165" s="42"/>
      <c r="D165" s="67"/>
      <c r="N165" s="44"/>
    </row>
    <row r="166" spans="1:15" s="1" customFormat="1" ht="14.45" customHeight="1">
      <c r="A166" s="33"/>
      <c r="B166" s="42"/>
      <c r="C166" s="2"/>
      <c r="D166" s="67"/>
      <c r="E166" s="73"/>
      <c r="F166" s="73"/>
      <c r="G166" s="73"/>
      <c r="H166" s="73"/>
      <c r="I166" s="73"/>
      <c r="J166" s="73"/>
      <c r="K166" s="73"/>
      <c r="L166" s="73"/>
      <c r="M166" s="36"/>
      <c r="N166" s="44"/>
      <c r="O166" s="2"/>
    </row>
    <row r="167" spans="1:15" ht="14.45" customHeight="1">
      <c r="B167" s="42"/>
      <c r="D167" s="67"/>
      <c r="N167" s="44"/>
    </row>
    <row r="168" spans="1:15" ht="14.45" customHeight="1">
      <c r="B168" s="42"/>
      <c r="D168" s="67"/>
      <c r="N168" s="44"/>
    </row>
    <row r="169" spans="1:15" ht="14.45" customHeight="1">
      <c r="B169" s="42"/>
      <c r="D169" s="67"/>
      <c r="N169" s="44"/>
    </row>
    <row r="170" spans="1:15" ht="14.45" customHeight="1">
      <c r="B170" s="42"/>
      <c r="D170" s="67"/>
      <c r="N170" s="44"/>
    </row>
    <row r="171" spans="1:15" ht="14.45" customHeight="1">
      <c r="B171" s="42"/>
      <c r="D171" s="67"/>
      <c r="N171" s="44"/>
    </row>
    <row r="172" spans="1:15" ht="14.45" customHeight="1">
      <c r="B172" s="42"/>
      <c r="D172" s="67"/>
      <c r="N172" s="44"/>
    </row>
    <row r="173" spans="1:15" ht="14.45" customHeight="1">
      <c r="B173" s="42"/>
      <c r="D173" s="67"/>
      <c r="N173" s="44"/>
    </row>
    <row r="174" spans="1:15" ht="14.45" customHeight="1">
      <c r="B174" s="42"/>
      <c r="D174" s="67"/>
      <c r="N174" s="44"/>
    </row>
    <row r="175" spans="1:15" ht="14.45" customHeight="1">
      <c r="B175" s="42"/>
      <c r="D175" s="67"/>
      <c r="N175" s="44"/>
    </row>
    <row r="176" spans="1:15" ht="14.45" customHeight="1">
      <c r="B176" s="42"/>
      <c r="D176" s="67"/>
      <c r="N176" s="44"/>
    </row>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spans="1:15" ht="14.45" customHeight="1">
      <c r="B225" s="42"/>
      <c r="D225" s="67"/>
      <c r="N225" s="44"/>
    </row>
    <row r="226" spans="1:15" ht="14.45" customHeight="1">
      <c r="B226" s="42"/>
      <c r="D226" s="67"/>
      <c r="N226" s="44"/>
    </row>
    <row r="227" spans="1:15" ht="14.45" customHeight="1">
      <c r="B227" s="42"/>
      <c r="D227" s="67"/>
      <c r="N227" s="44"/>
    </row>
    <row r="228" spans="1:15" ht="14.45" customHeight="1">
      <c r="B228" s="42"/>
      <c r="D228" s="67"/>
      <c r="N228" s="44"/>
    </row>
    <row r="229" spans="1:15" ht="14.45" customHeight="1">
      <c r="B229" s="42"/>
      <c r="D229" s="67"/>
      <c r="N229" s="44"/>
    </row>
    <row r="230" spans="1:15" s="1" customFormat="1" ht="14.45" customHeight="1">
      <c r="A230" s="33"/>
      <c r="B230" s="42"/>
      <c r="C230" s="2"/>
      <c r="D230" s="67"/>
      <c r="E230" s="73"/>
      <c r="F230" s="73"/>
      <c r="G230" s="73"/>
      <c r="H230" s="73"/>
      <c r="I230" s="73"/>
      <c r="J230" s="73"/>
      <c r="K230" s="73"/>
      <c r="L230" s="73"/>
      <c r="M230" s="36"/>
      <c r="N230" s="44"/>
      <c r="O230" s="2"/>
    </row>
    <row r="231" spans="1:15" ht="14.45" customHeight="1">
      <c r="B231" s="42"/>
      <c r="D231" s="67"/>
      <c r="N231" s="44"/>
    </row>
    <row r="232" spans="1:15" ht="14.45" customHeight="1">
      <c r="B232" s="42"/>
      <c r="D232" s="67"/>
      <c r="N232" s="44"/>
    </row>
    <row r="233" spans="1:15" ht="14.45" customHeight="1">
      <c r="B233" s="42"/>
      <c r="D233" s="67"/>
      <c r="N233" s="44"/>
    </row>
    <row r="234" spans="1:15" ht="14.45" customHeight="1">
      <c r="B234" s="42"/>
      <c r="D234" s="67"/>
      <c r="N234" s="44"/>
    </row>
    <row r="235" spans="1:15" ht="14.45" customHeight="1">
      <c r="B235" s="42"/>
      <c r="D235" s="67"/>
      <c r="N235" s="44"/>
    </row>
    <row r="236" spans="1:15" ht="14.45" customHeight="1">
      <c r="B236" s="42"/>
      <c r="D236" s="67"/>
      <c r="N236" s="44"/>
    </row>
    <row r="237" spans="1:15" ht="14.45" customHeight="1">
      <c r="B237" s="42"/>
      <c r="D237" s="67"/>
      <c r="N237" s="44"/>
    </row>
    <row r="238" spans="1:15" ht="14.45" customHeight="1">
      <c r="B238" s="42"/>
      <c r="D238" s="67"/>
      <c r="N238" s="44"/>
    </row>
    <row r="239" spans="1:15" ht="14.45" customHeight="1">
      <c r="B239" s="42"/>
      <c r="D239" s="67"/>
      <c r="N239" s="44"/>
    </row>
    <row r="240" spans="1:15" ht="14.45" customHeight="1">
      <c r="B240" s="42"/>
      <c r="D240" s="67"/>
      <c r="N240" s="44"/>
    </row>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2.7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3" ht="21.75" customHeight="1"/>
    <row r="874" ht="21.75" customHeight="1"/>
    <row r="875" ht="21.7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sheetData>
  <sheetProtection algorithmName="SHA-512" hashValue="oVF5nR77xGKZhLnC4a33mTTp5JIaC1hqAMwjmcjZp3FHU5icVMGWv4TVgsxjIhccsSik96e9fpKvWGOtPZj5XA==" saltValue="bW9aa0iJFMd04WY97If1jQ=="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orientation="landscape" horizontalDpi="300" verticalDpi="300" r:id="rId1"/>
  <headerFooter alignWithMargins="0">
    <oddHeader xml:space="preserve">&amp;L&amp;"Arial,Bold"SCA North America
TENA ULTRA&amp;C&amp;"Arial,Bold"&amp;12
&amp;"Arial,Regular"&amp;10
&amp;R&amp;D
</oddHeader>
    <oddFooter>&amp;R&amp;P&amp;L&amp;1#&amp;"Calibri"&amp;10 Essity Internal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O886"/>
  <sheetViews>
    <sheetView zoomScale="90" zoomScaleNormal="90" workbookViewId="0">
      <pane ySplit="4" topLeftCell="A41" activePane="bottomLeft" state="frozen"/>
      <selection activeCell="B2" sqref="B2"/>
      <selection pane="bottomLeft" activeCell="D4" sqref="D4"/>
    </sheetView>
  </sheetViews>
  <sheetFormatPr defaultColWidth="9.140625" defaultRowHeight="12.75"/>
  <cols>
    <col min="1" max="1" width="15.5703125" style="33" customWidth="1"/>
    <col min="2" max="2" width="38.85546875" style="8" bestFit="1" customWidth="1"/>
    <col min="3" max="3" width="32.42578125" style="2" customWidth="1"/>
    <col min="4" max="4" width="8.85546875" style="11" customWidth="1"/>
    <col min="5" max="12" width="11.28515625" style="73" customWidth="1"/>
    <col min="13" max="13" width="11.28515625" style="36" customWidth="1"/>
    <col min="14" max="14" width="11.28515625" style="25" hidden="1" customWidth="1"/>
    <col min="15" max="16384" width="9.140625" style="2"/>
  </cols>
  <sheetData>
    <row r="1" spans="1:14" ht="18">
      <c r="A1" s="21" t="s">
        <v>152</v>
      </c>
      <c r="B1" s="31"/>
      <c r="D1" s="67"/>
      <c r="N1" s="32"/>
    </row>
    <row r="2" spans="1:14" ht="18">
      <c r="A2" s="21">
        <f>IF('BORDEREAU DE COMMANDE'!C25="","",'BORDEREAU DE COMMANDE'!C25)</f>
        <v>17</v>
      </c>
      <c r="B2" s="31"/>
      <c r="D2" s="67"/>
      <c r="N2" s="32"/>
    </row>
    <row r="3" spans="1:14" ht="16.5" thickBot="1">
      <c r="A3" s="239">
        <f ca="1">'BORDEREAU DE COMMANDE'!C4</f>
        <v>45175</v>
      </c>
      <c r="B3" s="42"/>
      <c r="D3" s="67"/>
      <c r="E3" s="409" t="s">
        <v>153</v>
      </c>
      <c r="F3" s="410"/>
      <c r="G3" s="410"/>
      <c r="H3" s="411" t="s">
        <v>154</v>
      </c>
      <c r="I3" s="410"/>
      <c r="J3" s="410"/>
      <c r="K3" s="412" t="s">
        <v>155</v>
      </c>
      <c r="L3" s="410"/>
      <c r="M3" s="410"/>
      <c r="N3" s="44"/>
    </row>
    <row r="4" spans="1:14" s="154" customFormat="1" ht="37.15" customHeight="1" thickTop="1" thickBot="1">
      <c r="A4" s="155" t="s">
        <v>179</v>
      </c>
      <c r="B4" s="156" t="s">
        <v>180</v>
      </c>
      <c r="C4" s="156" t="s">
        <v>181</v>
      </c>
      <c r="D4" s="225" t="s">
        <v>159</v>
      </c>
      <c r="E4" s="218" t="s">
        <v>160</v>
      </c>
      <c r="F4" s="219" t="s">
        <v>161</v>
      </c>
      <c r="G4" s="219" t="s">
        <v>162</v>
      </c>
      <c r="H4" s="220" t="s">
        <v>160</v>
      </c>
      <c r="I4" s="221" t="s">
        <v>161</v>
      </c>
      <c r="J4" s="221" t="s">
        <v>162</v>
      </c>
      <c r="K4" s="222" t="s">
        <v>160</v>
      </c>
      <c r="L4" s="222" t="s">
        <v>161</v>
      </c>
      <c r="M4" s="222" t="s">
        <v>162</v>
      </c>
      <c r="N4" s="157" t="s">
        <v>178</v>
      </c>
    </row>
    <row r="5" spans="1:14" s="153" customFormat="1" ht="20.100000000000001" customHeight="1">
      <c r="A5" s="82"/>
      <c r="B5" s="83"/>
      <c r="C5" s="83"/>
      <c r="D5" s="95"/>
      <c r="E5" s="95"/>
      <c r="F5" s="95"/>
      <c r="G5" s="95"/>
      <c r="H5" s="95"/>
      <c r="I5" s="95"/>
      <c r="J5" s="95"/>
      <c r="K5" s="95"/>
      <c r="L5" s="95"/>
      <c r="M5" s="95"/>
      <c r="N5" s="95"/>
    </row>
    <row r="6" spans="1:14" s="153" customFormat="1" ht="20.100000000000001" customHeight="1">
      <c r="A6" s="84"/>
      <c r="B6" s="85"/>
      <c r="C6" s="83"/>
      <c r="D6" s="96"/>
      <c r="E6" s="96"/>
      <c r="F6" s="96"/>
      <c r="G6" s="96"/>
      <c r="H6" s="96"/>
      <c r="I6" s="96"/>
      <c r="J6" s="96"/>
      <c r="K6" s="96"/>
      <c r="L6" s="96"/>
      <c r="M6" s="96"/>
      <c r="N6" s="96"/>
    </row>
    <row r="7" spans="1:14" s="153" customFormat="1" ht="20.100000000000001" customHeight="1">
      <c r="A7" s="84"/>
      <c r="B7" s="85"/>
      <c r="C7" s="83"/>
      <c r="D7" s="96"/>
      <c r="E7" s="96"/>
      <c r="F7" s="96"/>
      <c r="G7" s="96"/>
      <c r="H7" s="96"/>
      <c r="I7" s="96"/>
      <c r="J7" s="96"/>
      <c r="K7" s="96"/>
      <c r="L7" s="96"/>
      <c r="M7" s="96"/>
      <c r="N7" s="96"/>
    </row>
    <row r="8" spans="1:14" s="153" customFormat="1" ht="20.100000000000001" customHeight="1">
      <c r="A8" s="84"/>
      <c r="B8" s="85"/>
      <c r="C8" s="83"/>
      <c r="D8" s="96"/>
      <c r="E8" s="96"/>
      <c r="F8" s="96"/>
      <c r="G8" s="96"/>
      <c r="H8" s="96"/>
      <c r="I8" s="96"/>
      <c r="J8" s="96"/>
      <c r="K8" s="96"/>
      <c r="L8" s="96"/>
      <c r="M8" s="96"/>
      <c r="N8" s="96"/>
    </row>
    <row r="9" spans="1:14" s="153" customFormat="1" ht="20.100000000000001" customHeight="1">
      <c r="A9" s="84"/>
      <c r="B9" s="85"/>
      <c r="C9" s="83"/>
      <c r="D9" s="96"/>
      <c r="E9" s="96"/>
      <c r="F9" s="96"/>
      <c r="G9" s="96"/>
      <c r="H9" s="96"/>
      <c r="I9" s="96"/>
      <c r="J9" s="96"/>
      <c r="K9" s="96"/>
      <c r="L9" s="96"/>
      <c r="M9" s="96"/>
      <c r="N9" s="96"/>
    </row>
    <row r="10" spans="1:14" s="153" customFormat="1" ht="20.100000000000001" customHeight="1">
      <c r="A10" s="84"/>
      <c r="B10" s="85"/>
      <c r="C10" s="83"/>
      <c r="D10" s="96"/>
      <c r="E10" s="96"/>
      <c r="F10" s="96"/>
      <c r="G10" s="96"/>
      <c r="H10" s="96"/>
      <c r="I10" s="96"/>
      <c r="J10" s="96"/>
      <c r="K10" s="96"/>
      <c r="L10" s="96"/>
      <c r="M10" s="96"/>
      <c r="N10" s="96"/>
    </row>
    <row r="11" spans="1:14" s="153" customFormat="1" ht="20.100000000000001" customHeight="1">
      <c r="A11" s="84"/>
      <c r="B11" s="85"/>
      <c r="C11" s="83"/>
      <c r="D11" s="96"/>
      <c r="E11" s="96"/>
      <c r="F11" s="96"/>
      <c r="G11" s="96"/>
      <c r="H11" s="96"/>
      <c r="I11" s="96"/>
      <c r="J11" s="96"/>
      <c r="K11" s="96"/>
      <c r="L11" s="96"/>
      <c r="M11" s="96"/>
      <c r="N11" s="96"/>
    </row>
    <row r="12" spans="1:14" s="153" customFormat="1" ht="20.100000000000001" customHeight="1">
      <c r="A12" s="84"/>
      <c r="B12" s="85"/>
      <c r="C12" s="83"/>
      <c r="D12" s="96"/>
      <c r="E12" s="96"/>
      <c r="F12" s="96"/>
      <c r="G12" s="96"/>
      <c r="H12" s="96"/>
      <c r="I12" s="96"/>
      <c r="J12" s="96"/>
      <c r="K12" s="96"/>
      <c r="L12" s="96"/>
      <c r="M12" s="96"/>
      <c r="N12" s="96"/>
    </row>
    <row r="13" spans="1:14" s="153" customFormat="1" ht="20.100000000000001" customHeight="1">
      <c r="A13" s="84"/>
      <c r="B13" s="85"/>
      <c r="C13" s="83"/>
      <c r="D13" s="96"/>
      <c r="E13" s="96"/>
      <c r="F13" s="96"/>
      <c r="G13" s="96"/>
      <c r="H13" s="96"/>
      <c r="I13" s="96"/>
      <c r="J13" s="96"/>
      <c r="K13" s="96"/>
      <c r="L13" s="96"/>
      <c r="M13" s="96"/>
      <c r="N13" s="96"/>
    </row>
    <row r="14" spans="1:14" s="153" customFormat="1" ht="20.100000000000001" customHeight="1">
      <c r="A14" s="84"/>
      <c r="B14" s="85"/>
      <c r="C14" s="83"/>
      <c r="D14" s="96"/>
      <c r="E14" s="96"/>
      <c r="F14" s="96"/>
      <c r="G14" s="96"/>
      <c r="H14" s="96"/>
      <c r="I14" s="96"/>
      <c r="J14" s="96"/>
      <c r="K14" s="96"/>
      <c r="L14" s="96"/>
      <c r="M14" s="96"/>
      <c r="N14" s="96"/>
    </row>
    <row r="15" spans="1:14" s="153" customFormat="1" ht="20.100000000000001" customHeight="1">
      <c r="A15" s="84"/>
      <c r="B15" s="85"/>
      <c r="C15" s="83"/>
      <c r="D15" s="96"/>
      <c r="E15" s="96"/>
      <c r="F15" s="96"/>
      <c r="G15" s="96"/>
      <c r="H15" s="96"/>
      <c r="I15" s="96"/>
      <c r="J15" s="96"/>
      <c r="K15" s="96"/>
      <c r="L15" s="96"/>
      <c r="M15" s="96"/>
      <c r="N15" s="96"/>
    </row>
    <row r="16" spans="1:14" s="153" customFormat="1" ht="20.100000000000001" customHeight="1">
      <c r="A16" s="84"/>
      <c r="B16" s="85"/>
      <c r="C16" s="83"/>
      <c r="D16" s="96"/>
      <c r="E16" s="96"/>
      <c r="F16" s="96"/>
      <c r="G16" s="96"/>
      <c r="H16" s="96"/>
      <c r="I16" s="96"/>
      <c r="J16" s="96"/>
      <c r="K16" s="96"/>
      <c r="L16" s="96"/>
      <c r="M16" s="96"/>
      <c r="N16" s="96"/>
    </row>
    <row r="17" spans="1:14" s="153" customFormat="1" ht="20.100000000000001" customHeight="1">
      <c r="A17" s="84"/>
      <c r="B17" s="85"/>
      <c r="C17" s="83"/>
      <c r="D17" s="96"/>
      <c r="E17" s="96"/>
      <c r="F17" s="96"/>
      <c r="G17" s="96"/>
      <c r="H17" s="96"/>
      <c r="I17" s="96"/>
      <c r="J17" s="96"/>
      <c r="K17" s="96"/>
      <c r="L17" s="96"/>
      <c r="M17" s="96"/>
      <c r="N17" s="96"/>
    </row>
    <row r="18" spans="1:14" s="153" customFormat="1" ht="20.100000000000001" customHeight="1">
      <c r="A18" s="84"/>
      <c r="B18" s="85"/>
      <c r="C18" s="83"/>
      <c r="D18" s="96"/>
      <c r="E18" s="96"/>
      <c r="F18" s="96"/>
      <c r="G18" s="96"/>
      <c r="H18" s="96"/>
      <c r="I18" s="96"/>
      <c r="J18" s="96"/>
      <c r="K18" s="96"/>
      <c r="L18" s="96"/>
      <c r="M18" s="96"/>
      <c r="N18" s="96"/>
    </row>
    <row r="19" spans="1:14" s="153" customFormat="1" ht="20.100000000000001" customHeight="1">
      <c r="A19" s="84"/>
      <c r="B19" s="85"/>
      <c r="C19" s="83"/>
      <c r="D19" s="96"/>
      <c r="E19" s="96"/>
      <c r="F19" s="96"/>
      <c r="G19" s="96"/>
      <c r="H19" s="96"/>
      <c r="I19" s="96"/>
      <c r="J19" s="96"/>
      <c r="K19" s="96"/>
      <c r="L19" s="96"/>
      <c r="M19" s="96"/>
      <c r="N19" s="96"/>
    </row>
    <row r="20" spans="1:14" s="153" customFormat="1" ht="20.100000000000001" customHeight="1">
      <c r="A20" s="84"/>
      <c r="B20" s="85"/>
      <c r="C20" s="83"/>
      <c r="D20" s="96"/>
      <c r="E20" s="96"/>
      <c r="F20" s="96"/>
      <c r="G20" s="96"/>
      <c r="H20" s="96"/>
      <c r="I20" s="96"/>
      <c r="J20" s="96"/>
      <c r="K20" s="96"/>
      <c r="L20" s="96"/>
      <c r="M20" s="96"/>
      <c r="N20" s="96"/>
    </row>
    <row r="21" spans="1:14" s="153" customFormat="1" ht="20.100000000000001" customHeight="1">
      <c r="A21" s="84"/>
      <c r="B21" s="85"/>
      <c r="C21" s="83"/>
      <c r="D21" s="96"/>
      <c r="E21" s="96"/>
      <c r="F21" s="96"/>
      <c r="G21" s="96"/>
      <c r="H21" s="96"/>
      <c r="I21" s="96"/>
      <c r="J21" s="96"/>
      <c r="K21" s="96"/>
      <c r="L21" s="96"/>
      <c r="M21" s="96"/>
      <c r="N21" s="96"/>
    </row>
    <row r="22" spans="1:14" s="153" customFormat="1" ht="20.100000000000001" customHeight="1">
      <c r="A22" s="84"/>
      <c r="B22" s="85"/>
      <c r="C22" s="83"/>
      <c r="D22" s="96"/>
      <c r="E22" s="96"/>
      <c r="F22" s="96"/>
      <c r="G22" s="96"/>
      <c r="H22" s="96"/>
      <c r="I22" s="96"/>
      <c r="J22" s="96"/>
      <c r="K22" s="96"/>
      <c r="L22" s="96"/>
      <c r="M22" s="96"/>
      <c r="N22" s="96"/>
    </row>
    <row r="23" spans="1:14" s="153" customFormat="1" ht="20.100000000000001" customHeight="1">
      <c r="A23" s="84"/>
      <c r="B23" s="85"/>
      <c r="C23" s="83"/>
      <c r="D23" s="96"/>
      <c r="E23" s="96"/>
      <c r="F23" s="96"/>
      <c r="G23" s="96"/>
      <c r="H23" s="96"/>
      <c r="I23" s="96"/>
      <c r="J23" s="96"/>
      <c r="K23" s="96"/>
      <c r="L23" s="96"/>
      <c r="M23" s="96"/>
      <c r="N23" s="96"/>
    </row>
    <row r="24" spans="1:14" s="153" customFormat="1" ht="20.100000000000001" customHeight="1">
      <c r="A24" s="84"/>
      <c r="B24" s="85"/>
      <c r="C24" s="83"/>
      <c r="D24" s="96"/>
      <c r="E24" s="96"/>
      <c r="F24" s="96"/>
      <c r="G24" s="96"/>
      <c r="H24" s="96"/>
      <c r="I24" s="96"/>
      <c r="J24" s="96"/>
      <c r="K24" s="96"/>
      <c r="L24" s="96"/>
      <c r="M24" s="96"/>
      <c r="N24" s="96"/>
    </row>
    <row r="25" spans="1:14" s="153" customFormat="1" ht="20.100000000000001" customHeight="1">
      <c r="A25" s="84"/>
      <c r="B25" s="85"/>
      <c r="C25" s="83"/>
      <c r="D25" s="96"/>
      <c r="E25" s="96"/>
      <c r="F25" s="96"/>
      <c r="G25" s="96"/>
      <c r="H25" s="96"/>
      <c r="I25" s="96"/>
      <c r="J25" s="96"/>
      <c r="K25" s="96"/>
      <c r="L25" s="96"/>
      <c r="M25" s="96"/>
      <c r="N25" s="96"/>
    </row>
    <row r="26" spans="1:14" s="153" customFormat="1" ht="20.100000000000001" customHeight="1">
      <c r="A26" s="84"/>
      <c r="B26" s="85"/>
      <c r="C26" s="83"/>
      <c r="D26" s="96"/>
      <c r="E26" s="96"/>
      <c r="F26" s="96"/>
      <c r="G26" s="96"/>
      <c r="H26" s="96"/>
      <c r="I26" s="96"/>
      <c r="J26" s="96"/>
      <c r="K26" s="96"/>
      <c r="L26" s="96"/>
      <c r="M26" s="96"/>
      <c r="N26" s="96"/>
    </row>
    <row r="27" spans="1:14" s="153" customFormat="1" ht="20.100000000000001" customHeight="1">
      <c r="A27" s="84"/>
      <c r="B27" s="85"/>
      <c r="C27" s="83"/>
      <c r="D27" s="96"/>
      <c r="E27" s="96"/>
      <c r="F27" s="96"/>
      <c r="G27" s="96"/>
      <c r="H27" s="96"/>
      <c r="I27" s="96"/>
      <c r="J27" s="96"/>
      <c r="K27" s="96"/>
      <c r="L27" s="96"/>
      <c r="M27" s="96"/>
      <c r="N27" s="96"/>
    </row>
    <row r="28" spans="1:14" s="153" customFormat="1" ht="20.100000000000001" customHeight="1">
      <c r="A28" s="84"/>
      <c r="B28" s="85"/>
      <c r="C28" s="83"/>
      <c r="D28" s="96"/>
      <c r="E28" s="96"/>
      <c r="F28" s="96"/>
      <c r="G28" s="96"/>
      <c r="H28" s="96"/>
      <c r="I28" s="96"/>
      <c r="J28" s="96"/>
      <c r="K28" s="96"/>
      <c r="L28" s="96"/>
      <c r="M28" s="96"/>
      <c r="N28" s="96"/>
    </row>
    <row r="29" spans="1:14" s="153" customFormat="1" ht="20.100000000000001" customHeight="1">
      <c r="A29" s="84"/>
      <c r="B29" s="85"/>
      <c r="C29" s="83"/>
      <c r="D29" s="96"/>
      <c r="E29" s="96"/>
      <c r="F29" s="96"/>
      <c r="G29" s="96"/>
      <c r="H29" s="96"/>
      <c r="I29" s="96"/>
      <c r="J29" s="96"/>
      <c r="K29" s="96"/>
      <c r="L29" s="96"/>
      <c r="M29" s="96"/>
      <c r="N29" s="96"/>
    </row>
    <row r="30" spans="1:14" s="153" customFormat="1" ht="20.100000000000001" customHeight="1">
      <c r="A30" s="84"/>
      <c r="B30" s="85"/>
      <c r="C30" s="83"/>
      <c r="D30" s="96"/>
      <c r="E30" s="96"/>
      <c r="F30" s="96"/>
      <c r="G30" s="96"/>
      <c r="H30" s="96"/>
      <c r="I30" s="96"/>
      <c r="J30" s="96"/>
      <c r="K30" s="96"/>
      <c r="L30" s="96"/>
      <c r="M30" s="96"/>
      <c r="N30" s="96"/>
    </row>
    <row r="31" spans="1:14" s="153" customFormat="1" ht="20.100000000000001" customHeight="1">
      <c r="A31" s="84"/>
      <c r="B31" s="85"/>
      <c r="C31" s="83"/>
      <c r="D31" s="96"/>
      <c r="E31" s="96"/>
      <c r="F31" s="96"/>
      <c r="G31" s="96"/>
      <c r="H31" s="96"/>
      <c r="I31" s="96"/>
      <c r="J31" s="96"/>
      <c r="K31" s="96"/>
      <c r="L31" s="96"/>
      <c r="M31" s="96"/>
      <c r="N31" s="96"/>
    </row>
    <row r="32" spans="1:14" s="153" customFormat="1" ht="20.100000000000001" customHeight="1">
      <c r="A32" s="84"/>
      <c r="B32" s="85"/>
      <c r="C32" s="83"/>
      <c r="D32" s="96"/>
      <c r="E32" s="96"/>
      <c r="F32" s="96"/>
      <c r="G32" s="96"/>
      <c r="H32" s="96"/>
      <c r="I32" s="96"/>
      <c r="J32" s="96"/>
      <c r="K32" s="96"/>
      <c r="L32" s="96"/>
      <c r="M32" s="96"/>
      <c r="N32" s="96"/>
    </row>
    <row r="33" spans="1:14" s="153" customFormat="1" ht="20.100000000000001" customHeight="1">
      <c r="A33" s="84"/>
      <c r="B33" s="85"/>
      <c r="C33" s="83"/>
      <c r="D33" s="96"/>
      <c r="E33" s="96"/>
      <c r="F33" s="96"/>
      <c r="G33" s="96"/>
      <c r="H33" s="96"/>
      <c r="I33" s="96"/>
      <c r="J33" s="96"/>
      <c r="K33" s="96"/>
      <c r="L33" s="96"/>
      <c r="M33" s="96"/>
      <c r="N33" s="96"/>
    </row>
    <row r="34" spans="1:14" s="153" customFormat="1" ht="20.100000000000001" customHeight="1">
      <c r="A34" s="84"/>
      <c r="B34" s="85"/>
      <c r="C34" s="83"/>
      <c r="D34" s="96"/>
      <c r="E34" s="96"/>
      <c r="F34" s="96"/>
      <c r="G34" s="96"/>
      <c r="H34" s="96"/>
      <c r="I34" s="96"/>
      <c r="J34" s="96"/>
      <c r="K34" s="96"/>
      <c r="L34" s="96"/>
      <c r="M34" s="96"/>
      <c r="N34" s="96"/>
    </row>
    <row r="35" spans="1:14" s="153" customFormat="1" ht="20.100000000000001" customHeight="1">
      <c r="A35" s="84"/>
      <c r="B35" s="85"/>
      <c r="C35" s="83"/>
      <c r="D35" s="96"/>
      <c r="E35" s="96"/>
      <c r="F35" s="96"/>
      <c r="G35" s="96"/>
      <c r="H35" s="96"/>
      <c r="I35" s="96"/>
      <c r="J35" s="96"/>
      <c r="K35" s="96"/>
      <c r="L35" s="96"/>
      <c r="M35" s="96"/>
      <c r="N35" s="96"/>
    </row>
    <row r="36" spans="1:14" s="153" customFormat="1" ht="20.100000000000001" customHeight="1">
      <c r="A36" s="84"/>
      <c r="B36" s="85"/>
      <c r="C36" s="85"/>
      <c r="D36" s="96"/>
      <c r="E36" s="96"/>
      <c r="F36" s="96"/>
      <c r="G36" s="96"/>
      <c r="H36" s="96"/>
      <c r="I36" s="96"/>
      <c r="J36" s="96"/>
      <c r="K36" s="96"/>
      <c r="L36" s="96"/>
      <c r="M36" s="96"/>
      <c r="N36" s="96"/>
    </row>
    <row r="37" spans="1:14" s="153" customFormat="1" ht="20.100000000000001" customHeight="1">
      <c r="A37" s="84"/>
      <c r="B37" s="85"/>
      <c r="C37" s="85"/>
      <c r="D37" s="96"/>
      <c r="E37" s="96"/>
      <c r="F37" s="96"/>
      <c r="G37" s="96"/>
      <c r="H37" s="96"/>
      <c r="I37" s="96"/>
      <c r="J37" s="96"/>
      <c r="K37" s="96"/>
      <c r="L37" s="96"/>
      <c r="M37" s="96"/>
      <c r="N37" s="96"/>
    </row>
    <row r="38" spans="1:14" s="153" customFormat="1" ht="20.100000000000001" customHeight="1">
      <c r="A38" s="84"/>
      <c r="B38" s="85"/>
      <c r="C38" s="85"/>
      <c r="D38" s="96"/>
      <c r="E38" s="96"/>
      <c r="F38" s="96"/>
      <c r="G38" s="96"/>
      <c r="H38" s="96"/>
      <c r="I38" s="96"/>
      <c r="J38" s="96"/>
      <c r="K38" s="96"/>
      <c r="L38" s="96"/>
      <c r="M38" s="96"/>
      <c r="N38" s="96"/>
    </row>
    <row r="39" spans="1:14" s="153" customFormat="1" ht="20.100000000000001" customHeight="1">
      <c r="A39" s="84"/>
      <c r="B39" s="85"/>
      <c r="C39" s="85"/>
      <c r="D39" s="96"/>
      <c r="E39" s="96"/>
      <c r="F39" s="96"/>
      <c r="G39" s="96"/>
      <c r="H39" s="96"/>
      <c r="I39" s="96"/>
      <c r="J39" s="96"/>
      <c r="K39" s="96"/>
      <c r="L39" s="96"/>
      <c r="M39" s="96"/>
      <c r="N39" s="96"/>
    </row>
    <row r="40" spans="1:14" s="153" customFormat="1" ht="20.100000000000001" customHeight="1">
      <c r="A40" s="84"/>
      <c r="B40" s="85"/>
      <c r="C40" s="85"/>
      <c r="D40" s="96"/>
      <c r="E40" s="96"/>
      <c r="F40" s="96"/>
      <c r="G40" s="96"/>
      <c r="H40" s="96"/>
      <c r="I40" s="96"/>
      <c r="J40" s="96"/>
      <c r="K40" s="96"/>
      <c r="L40" s="96"/>
      <c r="M40" s="96"/>
      <c r="N40" s="96"/>
    </row>
    <row r="41" spans="1:14" s="153" customFormat="1" ht="20.100000000000001" customHeight="1">
      <c r="A41" s="84"/>
      <c r="B41" s="85"/>
      <c r="C41" s="85"/>
      <c r="D41" s="96"/>
      <c r="E41" s="96"/>
      <c r="F41" s="96"/>
      <c r="G41" s="96"/>
      <c r="H41" s="96"/>
      <c r="I41" s="96"/>
      <c r="J41" s="96"/>
      <c r="K41" s="96"/>
      <c r="L41" s="96"/>
      <c r="M41" s="96"/>
      <c r="N41" s="96"/>
    </row>
    <row r="42" spans="1:14" s="153" customFormat="1" ht="20.100000000000001" customHeight="1">
      <c r="A42" s="84"/>
      <c r="B42" s="85"/>
      <c r="C42" s="85"/>
      <c r="D42" s="96"/>
      <c r="E42" s="96"/>
      <c r="F42" s="96"/>
      <c r="G42" s="96"/>
      <c r="H42" s="96"/>
      <c r="I42" s="96"/>
      <c r="J42" s="96"/>
      <c r="K42" s="96"/>
      <c r="L42" s="96"/>
      <c r="M42" s="96"/>
      <c r="N42" s="96"/>
    </row>
    <row r="43" spans="1:14" s="153" customFormat="1" ht="20.100000000000001" customHeight="1">
      <c r="A43" s="84"/>
      <c r="B43" s="85"/>
      <c r="C43" s="85"/>
      <c r="D43" s="96"/>
      <c r="E43" s="96"/>
      <c r="F43" s="96"/>
      <c r="G43" s="96"/>
      <c r="H43" s="96"/>
      <c r="I43" s="96"/>
      <c r="J43" s="96"/>
      <c r="K43" s="96"/>
      <c r="L43" s="96"/>
      <c r="M43" s="96"/>
      <c r="N43" s="96"/>
    </row>
    <row r="44" spans="1:14" s="153" customFormat="1" ht="20.100000000000001" customHeight="1">
      <c r="A44" s="84"/>
      <c r="B44" s="85"/>
      <c r="C44" s="85"/>
      <c r="D44" s="96"/>
      <c r="E44" s="96"/>
      <c r="F44" s="96"/>
      <c r="G44" s="96"/>
      <c r="H44" s="96"/>
      <c r="I44" s="96"/>
      <c r="J44" s="96"/>
      <c r="K44" s="96"/>
      <c r="L44" s="96"/>
      <c r="M44" s="96"/>
      <c r="N44" s="96"/>
    </row>
    <row r="45" spans="1:14" s="153" customFormat="1" ht="20.100000000000001" customHeight="1">
      <c r="A45" s="84"/>
      <c r="B45" s="85"/>
      <c r="C45" s="85"/>
      <c r="D45" s="96"/>
      <c r="E45" s="96"/>
      <c r="F45" s="96"/>
      <c r="G45" s="96"/>
      <c r="H45" s="96"/>
      <c r="I45" s="96"/>
      <c r="J45" s="96"/>
      <c r="K45" s="96"/>
      <c r="L45" s="96"/>
      <c r="M45" s="96"/>
      <c r="N45" s="96"/>
    </row>
    <row r="46" spans="1:14" s="153" customFormat="1" ht="20.100000000000001" customHeight="1">
      <c r="A46" s="84"/>
      <c r="B46" s="85"/>
      <c r="C46" s="85"/>
      <c r="D46" s="96"/>
      <c r="E46" s="96"/>
      <c r="F46" s="96"/>
      <c r="G46" s="96"/>
      <c r="H46" s="96"/>
      <c r="I46" s="96"/>
      <c r="J46" s="96"/>
      <c r="K46" s="96"/>
      <c r="L46" s="96"/>
      <c r="M46" s="96"/>
      <c r="N46" s="96"/>
    </row>
    <row r="47" spans="1:14" s="153" customFormat="1" ht="20.100000000000001" customHeight="1">
      <c r="A47" s="84"/>
      <c r="B47" s="85"/>
      <c r="C47" s="85"/>
      <c r="D47" s="96"/>
      <c r="E47" s="96"/>
      <c r="F47" s="96"/>
      <c r="G47" s="96"/>
      <c r="H47" s="96"/>
      <c r="I47" s="96"/>
      <c r="J47" s="96"/>
      <c r="K47" s="96"/>
      <c r="L47" s="96"/>
      <c r="M47" s="96"/>
      <c r="N47" s="96"/>
    </row>
    <row r="48" spans="1:14" s="153" customFormat="1" ht="20.100000000000001" customHeight="1">
      <c r="A48" s="84"/>
      <c r="B48" s="85"/>
      <c r="C48" s="85"/>
      <c r="D48" s="96"/>
      <c r="E48" s="96"/>
      <c r="F48" s="96"/>
      <c r="G48" s="96"/>
      <c r="H48" s="96"/>
      <c r="I48" s="96"/>
      <c r="J48" s="96"/>
      <c r="K48" s="96"/>
      <c r="L48" s="96"/>
      <c r="M48" s="96"/>
      <c r="N48" s="96"/>
    </row>
    <row r="49" spans="1:14" s="153" customFormat="1" ht="20.100000000000001" customHeight="1">
      <c r="A49" s="84"/>
      <c r="B49" s="85"/>
      <c r="C49" s="85"/>
      <c r="D49" s="96"/>
      <c r="E49" s="96"/>
      <c r="F49" s="96"/>
      <c r="G49" s="96"/>
      <c r="H49" s="96"/>
      <c r="I49" s="96"/>
      <c r="J49" s="96"/>
      <c r="K49" s="96"/>
      <c r="L49" s="96"/>
      <c r="M49" s="96"/>
      <c r="N49" s="96"/>
    </row>
    <row r="50" spans="1:14" s="153" customFormat="1" ht="20.100000000000001" customHeight="1">
      <c r="A50" s="84"/>
      <c r="B50" s="85"/>
      <c r="C50" s="85"/>
      <c r="D50" s="96"/>
      <c r="E50" s="96"/>
      <c r="F50" s="96"/>
      <c r="G50" s="96"/>
      <c r="H50" s="96"/>
      <c r="I50" s="96"/>
      <c r="J50" s="96"/>
      <c r="K50" s="96"/>
      <c r="L50" s="96"/>
      <c r="M50" s="96"/>
      <c r="N50" s="96"/>
    </row>
    <row r="51" spans="1:14" s="153" customFormat="1" ht="20.100000000000001" customHeight="1">
      <c r="A51" s="84"/>
      <c r="B51" s="85"/>
      <c r="C51" s="85"/>
      <c r="D51" s="96"/>
      <c r="E51" s="96"/>
      <c r="F51" s="96"/>
      <c r="G51" s="96"/>
      <c r="H51" s="96"/>
      <c r="I51" s="96"/>
      <c r="J51" s="96"/>
      <c r="K51" s="96"/>
      <c r="L51" s="96"/>
      <c r="M51" s="96"/>
      <c r="N51" s="96"/>
    </row>
    <row r="52" spans="1:14" s="153" customFormat="1" ht="20.100000000000001" customHeight="1">
      <c r="A52" s="84"/>
      <c r="B52" s="85"/>
      <c r="C52" s="85"/>
      <c r="D52" s="96"/>
      <c r="E52" s="96"/>
      <c r="F52" s="96"/>
      <c r="G52" s="96"/>
      <c r="H52" s="96"/>
      <c r="I52" s="96"/>
      <c r="J52" s="96"/>
      <c r="K52" s="96"/>
      <c r="L52" s="96"/>
      <c r="M52" s="96"/>
      <c r="N52" s="96"/>
    </row>
    <row r="53" spans="1:14" s="153" customFormat="1" ht="20.100000000000001" customHeight="1">
      <c r="A53" s="84"/>
      <c r="B53" s="85"/>
      <c r="C53" s="85"/>
      <c r="D53" s="96"/>
      <c r="E53" s="96"/>
      <c r="F53" s="96"/>
      <c r="G53" s="96"/>
      <c r="H53" s="96"/>
      <c r="I53" s="96"/>
      <c r="J53" s="96"/>
      <c r="K53" s="96"/>
      <c r="L53" s="96"/>
      <c r="M53" s="96"/>
      <c r="N53" s="96"/>
    </row>
    <row r="54" spans="1:14" s="153" customFormat="1" ht="20.100000000000001" customHeight="1">
      <c r="A54" s="84"/>
      <c r="B54" s="85"/>
      <c r="C54" s="85"/>
      <c r="D54" s="96"/>
      <c r="E54" s="96"/>
      <c r="F54" s="96"/>
      <c r="G54" s="96"/>
      <c r="H54" s="96"/>
      <c r="I54" s="96"/>
      <c r="J54" s="96"/>
      <c r="K54" s="96"/>
      <c r="L54" s="96"/>
      <c r="M54" s="96"/>
      <c r="N54" s="96"/>
    </row>
    <row r="55" spans="1:14" s="153" customFormat="1" ht="20.100000000000001" customHeight="1">
      <c r="A55" s="84"/>
      <c r="B55" s="85"/>
      <c r="C55" s="85"/>
      <c r="D55" s="96"/>
      <c r="E55" s="96"/>
      <c r="F55" s="96"/>
      <c r="G55" s="96"/>
      <c r="H55" s="96"/>
      <c r="I55" s="96"/>
      <c r="J55" s="96"/>
      <c r="K55" s="96"/>
      <c r="L55" s="96"/>
      <c r="M55" s="96"/>
      <c r="N55" s="96"/>
    </row>
    <row r="56" spans="1:14" s="153" customFormat="1" ht="20.100000000000001" customHeight="1">
      <c r="A56" s="84"/>
      <c r="B56" s="85"/>
      <c r="C56" s="85"/>
      <c r="D56" s="96"/>
      <c r="E56" s="96"/>
      <c r="F56" s="96"/>
      <c r="G56" s="96"/>
      <c r="H56" s="96"/>
      <c r="I56" s="96"/>
      <c r="J56" s="96"/>
      <c r="K56" s="96"/>
      <c r="L56" s="96"/>
      <c r="M56" s="96"/>
      <c r="N56" s="96"/>
    </row>
    <row r="57" spans="1:14" s="153" customFormat="1" ht="20.100000000000001" customHeight="1">
      <c r="A57" s="84"/>
      <c r="B57" s="85"/>
      <c r="C57" s="85"/>
      <c r="D57" s="96"/>
      <c r="E57" s="96"/>
      <c r="F57" s="96"/>
      <c r="G57" s="96"/>
      <c r="H57" s="96"/>
      <c r="I57" s="96"/>
      <c r="J57" s="96"/>
      <c r="K57" s="96"/>
      <c r="L57" s="96"/>
      <c r="M57" s="96"/>
      <c r="N57" s="96"/>
    </row>
    <row r="58" spans="1:14" ht="20.100000000000001" customHeight="1" thickBot="1">
      <c r="A58" s="37"/>
      <c r="B58" s="38"/>
      <c r="C58" s="45"/>
      <c r="D58" s="39"/>
      <c r="E58" s="40"/>
      <c r="F58" s="40"/>
      <c r="G58" s="40"/>
      <c r="H58" s="40"/>
      <c r="I58" s="40"/>
      <c r="J58" s="40"/>
      <c r="K58" s="40"/>
      <c r="L58" s="40"/>
      <c r="M58" s="353"/>
      <c r="N58" s="44"/>
    </row>
    <row r="59" spans="1:14">
      <c r="A59" s="34"/>
      <c r="B59" s="226" t="s">
        <v>114</v>
      </c>
      <c r="C59" s="349">
        <f>COUNTA(A5:A57)</f>
        <v>0</v>
      </c>
      <c r="D59" s="67"/>
      <c r="E59" s="67"/>
      <c r="N59" s="44"/>
    </row>
    <row r="60" spans="1:14">
      <c r="A60" s="34"/>
      <c r="B60" s="227" t="s">
        <v>164</v>
      </c>
      <c r="C60" s="340">
        <f>COUNTA(B5:B57)</f>
        <v>0</v>
      </c>
      <c r="D60" s="67"/>
      <c r="E60" s="67"/>
      <c r="N60" s="44"/>
    </row>
    <row r="61" spans="1:14" ht="13.5" thickBot="1">
      <c r="A61" s="34"/>
      <c r="B61" s="228" t="s">
        <v>165</v>
      </c>
      <c r="C61" s="341">
        <f>COUNTIF(D5:D57,E61)</f>
        <v>0</v>
      </c>
      <c r="D61" s="67" t="s">
        <v>166</v>
      </c>
      <c r="E61" s="67" t="s">
        <v>167</v>
      </c>
      <c r="N61" s="44"/>
    </row>
    <row r="62" spans="1:14" hidden="1">
      <c r="A62" s="34"/>
      <c r="B62" s="12"/>
      <c r="C62" s="13"/>
      <c r="D62" s="67"/>
      <c r="E62" s="67"/>
      <c r="N62" s="44"/>
    </row>
    <row r="63" spans="1:14" ht="13.5" hidden="1" thickBot="1">
      <c r="A63" s="34"/>
      <c r="B63" s="68"/>
      <c r="C63" s="342"/>
      <c r="D63" s="67"/>
      <c r="E63" s="67"/>
      <c r="N63" s="44"/>
    </row>
    <row r="64" spans="1:14" ht="13.5" hidden="1" thickBot="1">
      <c r="A64" s="34"/>
      <c r="B64" s="343" t="s">
        <v>168</v>
      </c>
      <c r="C64" s="344"/>
      <c r="D64" s="67"/>
      <c r="E64" s="67"/>
      <c r="N64" s="44"/>
    </row>
    <row r="65" spans="1:5" hidden="1">
      <c r="A65" s="34"/>
      <c r="B65" s="345" t="s">
        <v>169</v>
      </c>
      <c r="C65" s="28">
        <f>COUNTIF('17'!$N$5:$N$56,B65)</f>
        <v>0</v>
      </c>
      <c r="D65" s="67"/>
      <c r="E65" s="67"/>
    </row>
    <row r="66" spans="1:5" hidden="1">
      <c r="A66" s="34"/>
      <c r="B66" s="346" t="s">
        <v>170</v>
      </c>
      <c r="C66" s="29">
        <f>COUNTIF('17'!$N$5:$N$56,B66)</f>
        <v>0</v>
      </c>
      <c r="D66" s="67"/>
      <c r="E66" s="67"/>
    </row>
    <row r="67" spans="1:5" hidden="1">
      <c r="A67" s="34"/>
      <c r="B67" s="346" t="s">
        <v>171</v>
      </c>
      <c r="C67" s="29">
        <f>COUNTIF('17'!$N$5:$N$56,B67)</f>
        <v>0</v>
      </c>
      <c r="D67" s="67"/>
      <c r="E67" s="67"/>
    </row>
    <row r="68" spans="1:5" hidden="1">
      <c r="A68" s="34"/>
      <c r="B68" s="346" t="s">
        <v>172</v>
      </c>
      <c r="C68" s="29">
        <f>COUNTIF('17'!$N$5:$N$56,B68)</f>
        <v>0</v>
      </c>
      <c r="D68" s="67"/>
      <c r="E68" s="67"/>
    </row>
    <row r="69" spans="1:5" hidden="1">
      <c r="A69" s="34"/>
      <c r="B69" s="346" t="s">
        <v>173</v>
      </c>
      <c r="C69" s="29">
        <f>COUNTIF('17'!$N$5:$N$56,B69)</f>
        <v>0</v>
      </c>
      <c r="D69" s="67"/>
      <c r="E69" s="67"/>
    </row>
    <row r="70" spans="1:5" ht="13.5" hidden="1" thickBot="1">
      <c r="A70" s="34"/>
      <c r="B70" s="347" t="s">
        <v>174</v>
      </c>
      <c r="C70" s="30">
        <f>COUNTIF('17'!$N$5:$N$56,B70)</f>
        <v>0</v>
      </c>
      <c r="D70" s="67"/>
      <c r="E70" s="67"/>
    </row>
    <row r="71" spans="1:5">
      <c r="A71" s="34"/>
      <c r="B71" s="42"/>
      <c r="D71" s="67"/>
    </row>
    <row r="72" spans="1:5">
      <c r="A72" s="34"/>
      <c r="B72" s="42"/>
      <c r="D72" s="67"/>
    </row>
    <row r="73" spans="1:5">
      <c r="A73" s="34"/>
      <c r="B73" s="42"/>
      <c r="D73" s="67"/>
    </row>
    <row r="74" spans="1:5">
      <c r="A74" s="34"/>
      <c r="B74" s="42"/>
      <c r="D74" s="67"/>
    </row>
    <row r="75" spans="1:5">
      <c r="A75" s="34"/>
      <c r="B75" s="42"/>
      <c r="D75" s="67"/>
    </row>
    <row r="76" spans="1:5">
      <c r="A76" s="34"/>
      <c r="B76" s="42"/>
      <c r="D76" s="67"/>
    </row>
    <row r="77" spans="1:5">
      <c r="A77" s="34"/>
      <c r="B77" s="42"/>
      <c r="D77" s="67"/>
    </row>
    <row r="78" spans="1:5">
      <c r="A78" s="34"/>
      <c r="B78" s="42"/>
      <c r="D78" s="67"/>
    </row>
    <row r="79" spans="1:5">
      <c r="A79" s="34"/>
      <c r="B79" s="42"/>
      <c r="D79" s="67"/>
    </row>
    <row r="80" spans="1:5">
      <c r="A80" s="34"/>
      <c r="B80" s="42"/>
      <c r="D80" s="67"/>
    </row>
    <row r="81" spans="1:1">
      <c r="A81" s="34"/>
    </row>
    <row r="82" spans="1:1">
      <c r="A82" s="34"/>
    </row>
    <row r="83" spans="1:1">
      <c r="A83" s="34"/>
    </row>
    <row r="84" spans="1:1">
      <c r="A84" s="34"/>
    </row>
    <row r="85" spans="1:1">
      <c r="A85" s="34"/>
    </row>
    <row r="86" spans="1:1">
      <c r="A86" s="34"/>
    </row>
    <row r="87" spans="1:1">
      <c r="A87" s="34"/>
    </row>
    <row r="88" spans="1:1">
      <c r="A88" s="34"/>
    </row>
    <row r="89" spans="1:1">
      <c r="A89" s="34"/>
    </row>
    <row r="90" spans="1:1">
      <c r="A90" s="34"/>
    </row>
    <row r="91" spans="1:1">
      <c r="A91" s="34"/>
    </row>
    <row r="92" spans="1:1">
      <c r="A92" s="34"/>
    </row>
    <row r="93" spans="1:1">
      <c r="A93" s="34"/>
    </row>
    <row r="94" spans="1:1">
      <c r="A94" s="34"/>
    </row>
    <row r="95" spans="1:1">
      <c r="A95" s="34"/>
    </row>
    <row r="96" spans="1:1">
      <c r="A96" s="34"/>
    </row>
    <row r="97" spans="1:15" ht="14.45" customHeight="1">
      <c r="A97" s="2"/>
      <c r="B97" s="2"/>
      <c r="D97" s="73"/>
      <c r="M97" s="73"/>
      <c r="N97" s="44"/>
    </row>
    <row r="98" spans="1:15" ht="14.25" customHeight="1">
      <c r="A98" s="2"/>
      <c r="B98" s="2"/>
      <c r="D98" s="73"/>
      <c r="M98" s="73"/>
      <c r="N98" s="44"/>
    </row>
    <row r="99" spans="1:15" ht="14.25" customHeight="1">
      <c r="A99" s="2"/>
      <c r="B99" s="2"/>
      <c r="D99" s="73"/>
      <c r="M99" s="73"/>
      <c r="N99" s="44"/>
    </row>
    <row r="100" spans="1:15" ht="1.5" customHeight="1">
      <c r="A100" s="2"/>
      <c r="B100" s="2"/>
      <c r="D100" s="73"/>
      <c r="M100" s="73"/>
      <c r="N100" s="44"/>
    </row>
    <row r="101" spans="1:15" ht="14.45" customHeight="1">
      <c r="B101" s="42"/>
      <c r="D101" s="67"/>
      <c r="N101" s="44"/>
    </row>
    <row r="102" spans="1:15" s="1" customFormat="1" ht="14.45" customHeight="1">
      <c r="A102" s="33"/>
      <c r="B102" s="42"/>
      <c r="C102" s="2"/>
      <c r="D102" s="67"/>
      <c r="E102" s="73"/>
      <c r="F102" s="73"/>
      <c r="G102" s="73"/>
      <c r="H102" s="73"/>
      <c r="I102" s="73"/>
      <c r="J102" s="73"/>
      <c r="K102" s="73"/>
      <c r="L102" s="73"/>
      <c r="M102" s="36"/>
      <c r="N102" s="44"/>
      <c r="O102" s="2"/>
    </row>
    <row r="103" spans="1:15" ht="14.45" customHeight="1">
      <c r="B103" s="42"/>
      <c r="D103" s="67"/>
      <c r="N103" s="44"/>
    </row>
    <row r="104" spans="1:15" ht="14.45" customHeight="1">
      <c r="B104" s="42"/>
      <c r="D104" s="67"/>
      <c r="N104" s="44"/>
    </row>
    <row r="105" spans="1:15" ht="17.25" customHeight="1">
      <c r="B105" s="42"/>
      <c r="D105" s="67"/>
      <c r="N105" s="44"/>
    </row>
    <row r="106" spans="1:15" ht="14.45" customHeight="1">
      <c r="B106" s="42"/>
      <c r="D106" s="67"/>
      <c r="N106" s="44"/>
    </row>
    <row r="107" spans="1:15" ht="14.45" customHeight="1">
      <c r="B107" s="42"/>
      <c r="D107" s="67"/>
      <c r="N107" s="44"/>
    </row>
    <row r="108" spans="1:15" ht="14.45" customHeight="1">
      <c r="B108" s="42"/>
      <c r="D108" s="67"/>
      <c r="N108" s="44"/>
    </row>
    <row r="109" spans="1:15" ht="14.45" customHeight="1">
      <c r="B109" s="42"/>
      <c r="D109" s="67"/>
      <c r="N109" s="44"/>
    </row>
    <row r="110" spans="1:15" ht="14.45" customHeight="1">
      <c r="B110" s="42"/>
      <c r="D110" s="67"/>
      <c r="N110" s="44"/>
    </row>
    <row r="111" spans="1:15" ht="14.45" customHeight="1">
      <c r="B111" s="42"/>
      <c r="D111" s="67"/>
      <c r="N111" s="44"/>
    </row>
    <row r="112" spans="1:15" ht="14.45" customHeight="1">
      <c r="B112" s="42"/>
      <c r="D112" s="67"/>
      <c r="N112" s="4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1:15" ht="14.45" customHeight="1">
      <c r="B161" s="42"/>
      <c r="D161" s="67"/>
      <c r="N161" s="44"/>
    </row>
    <row r="162" spans="1:15" ht="14.45" customHeight="1">
      <c r="B162" s="42"/>
      <c r="D162" s="67"/>
      <c r="N162" s="44"/>
    </row>
    <row r="163" spans="1:15" ht="14.45" customHeight="1">
      <c r="B163" s="42"/>
      <c r="D163" s="67"/>
      <c r="N163" s="44"/>
    </row>
    <row r="164" spans="1:15" ht="14.45" customHeight="1">
      <c r="B164" s="42"/>
      <c r="D164" s="67"/>
      <c r="N164" s="44"/>
    </row>
    <row r="165" spans="1:15" ht="14.45" customHeight="1">
      <c r="B165" s="42"/>
      <c r="D165" s="67"/>
      <c r="N165" s="44"/>
    </row>
    <row r="166" spans="1:15" s="1" customFormat="1" ht="14.45" customHeight="1">
      <c r="A166" s="33"/>
      <c r="B166" s="42"/>
      <c r="C166" s="2"/>
      <c r="D166" s="67"/>
      <c r="E166" s="73"/>
      <c r="F166" s="73"/>
      <c r="G166" s="73"/>
      <c r="H166" s="73"/>
      <c r="I166" s="73"/>
      <c r="J166" s="73"/>
      <c r="K166" s="73"/>
      <c r="L166" s="73"/>
      <c r="M166" s="36"/>
      <c r="N166" s="44"/>
      <c r="O166" s="2"/>
    </row>
    <row r="167" spans="1:15" ht="14.45" customHeight="1">
      <c r="B167" s="42"/>
      <c r="D167" s="67"/>
      <c r="N167" s="44"/>
    </row>
    <row r="168" spans="1:15" ht="14.45" customHeight="1">
      <c r="B168" s="42"/>
      <c r="D168" s="67"/>
      <c r="N168" s="44"/>
    </row>
    <row r="169" spans="1:15" ht="14.45" customHeight="1">
      <c r="B169" s="42"/>
      <c r="D169" s="67"/>
      <c r="N169" s="44"/>
    </row>
    <row r="170" spans="1:15" ht="14.45" customHeight="1">
      <c r="B170" s="42"/>
      <c r="D170" s="67"/>
      <c r="N170" s="44"/>
    </row>
    <row r="171" spans="1:15" ht="14.45" customHeight="1">
      <c r="B171" s="42"/>
      <c r="D171" s="67"/>
      <c r="N171" s="44"/>
    </row>
    <row r="172" spans="1:15" ht="14.45" customHeight="1">
      <c r="B172" s="42"/>
      <c r="D172" s="67"/>
      <c r="N172" s="44"/>
    </row>
    <row r="173" spans="1:15" ht="14.45" customHeight="1">
      <c r="B173" s="42"/>
      <c r="D173" s="67"/>
      <c r="N173" s="44"/>
    </row>
    <row r="174" spans="1:15" ht="14.45" customHeight="1">
      <c r="B174" s="42"/>
      <c r="D174" s="67"/>
      <c r="N174" s="44"/>
    </row>
    <row r="175" spans="1:15" ht="14.45" customHeight="1">
      <c r="B175" s="42"/>
      <c r="D175" s="67"/>
      <c r="N175" s="44"/>
    </row>
    <row r="176" spans="1:15" ht="14.45" customHeight="1">
      <c r="B176" s="42"/>
      <c r="D176" s="67"/>
      <c r="N176" s="44"/>
    </row>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spans="1:15" ht="14.45" customHeight="1">
      <c r="B225" s="42"/>
      <c r="D225" s="67"/>
      <c r="N225" s="44"/>
    </row>
    <row r="226" spans="1:15" ht="14.45" customHeight="1">
      <c r="B226" s="42"/>
      <c r="D226" s="67"/>
      <c r="N226" s="44"/>
    </row>
    <row r="227" spans="1:15" ht="14.45" customHeight="1">
      <c r="B227" s="42"/>
      <c r="D227" s="67"/>
      <c r="N227" s="44"/>
    </row>
    <row r="228" spans="1:15" ht="14.45" customHeight="1">
      <c r="B228" s="42"/>
      <c r="D228" s="67"/>
      <c r="N228" s="44"/>
    </row>
    <row r="229" spans="1:15" ht="14.45" customHeight="1">
      <c r="B229" s="42"/>
      <c r="D229" s="67"/>
      <c r="N229" s="44"/>
    </row>
    <row r="230" spans="1:15" s="1" customFormat="1" ht="14.45" customHeight="1">
      <c r="A230" s="33"/>
      <c r="B230" s="42"/>
      <c r="C230" s="2"/>
      <c r="D230" s="67"/>
      <c r="E230" s="73"/>
      <c r="F230" s="73"/>
      <c r="G230" s="73"/>
      <c r="H230" s="73"/>
      <c r="I230" s="73"/>
      <c r="J230" s="73"/>
      <c r="K230" s="73"/>
      <c r="L230" s="73"/>
      <c r="M230" s="36"/>
      <c r="N230" s="44"/>
      <c r="O230" s="2"/>
    </row>
    <row r="231" spans="1:15" ht="14.45" customHeight="1">
      <c r="B231" s="42"/>
      <c r="D231" s="67"/>
      <c r="N231" s="44"/>
    </row>
    <row r="232" spans="1:15" ht="14.45" customHeight="1">
      <c r="B232" s="42"/>
      <c r="D232" s="67"/>
      <c r="N232" s="44"/>
    </row>
    <row r="233" spans="1:15" ht="14.45" customHeight="1">
      <c r="B233" s="42"/>
      <c r="D233" s="67"/>
      <c r="N233" s="44"/>
    </row>
    <row r="234" spans="1:15" ht="14.45" customHeight="1">
      <c r="B234" s="42"/>
      <c r="D234" s="67"/>
      <c r="N234" s="44"/>
    </row>
    <row r="235" spans="1:15" ht="14.45" customHeight="1">
      <c r="B235" s="42"/>
      <c r="D235" s="67"/>
      <c r="N235" s="44"/>
    </row>
    <row r="236" spans="1:15" ht="14.45" customHeight="1">
      <c r="B236" s="42"/>
      <c r="D236" s="67"/>
      <c r="N236" s="44"/>
    </row>
    <row r="237" spans="1:15" ht="14.45" customHeight="1">
      <c r="B237" s="42"/>
      <c r="D237" s="67"/>
      <c r="N237" s="44"/>
    </row>
    <row r="238" spans="1:15" ht="14.45" customHeight="1">
      <c r="B238" s="42"/>
      <c r="D238" s="67"/>
      <c r="N238" s="44"/>
    </row>
    <row r="239" spans="1:15" ht="14.45" customHeight="1">
      <c r="B239" s="42"/>
      <c r="D239" s="67"/>
      <c r="N239" s="44"/>
    </row>
    <row r="240" spans="1:15" ht="14.45" customHeight="1">
      <c r="B240" s="42"/>
      <c r="D240" s="67"/>
      <c r="N240" s="44"/>
    </row>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2.7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3" ht="21.75" customHeight="1"/>
    <row r="874" ht="21.75" customHeight="1"/>
    <row r="875" ht="21.7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sheetData>
  <sheetProtection algorithmName="SHA-512" hashValue="rXXpITaAO37EK1VHv/mO914zQhh/p2W2tvt9Tl1ttbvF8ynYzJlo9i/8ZIRoyFlrThcdT7B5jQtqfbnEdSeHYQ==" saltValue="u9OZiErbUMuwWti4eeL+bQ=="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orientation="landscape" horizontalDpi="300" verticalDpi="300" r:id="rId1"/>
  <headerFooter alignWithMargins="0">
    <oddHeader xml:space="preserve">&amp;L&amp;"Arial,Bold"SCA North America
TENA ULTRA&amp;C&amp;"Arial,Bold"&amp;12
&amp;"Arial,Regular"&amp;10
&amp;R&amp;D
</oddHeader>
    <oddFooter>&amp;R&amp;P&amp;L&amp;1#&amp;"Calibri"&amp;10 Essity Internal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O886"/>
  <sheetViews>
    <sheetView zoomScale="90" zoomScaleNormal="90" workbookViewId="0">
      <pane ySplit="4" topLeftCell="A39" activePane="bottomLeft" state="frozen"/>
      <selection activeCell="B2" sqref="B2"/>
      <selection pane="bottomLeft" activeCell="Q47" sqref="Q47"/>
    </sheetView>
  </sheetViews>
  <sheetFormatPr defaultColWidth="9.140625" defaultRowHeight="12.75"/>
  <cols>
    <col min="1" max="1" width="15.5703125" style="33" customWidth="1"/>
    <col min="2" max="2" width="43.28515625" style="8" customWidth="1"/>
    <col min="3" max="3" width="27.42578125" style="2" customWidth="1"/>
    <col min="4" max="4" width="8.85546875" style="11" customWidth="1"/>
    <col min="5" max="12" width="12.5703125" style="73" customWidth="1"/>
    <col min="13" max="13" width="12.5703125" style="36" customWidth="1"/>
    <col min="14" max="14" width="12.5703125" style="25" hidden="1" customWidth="1"/>
    <col min="15" max="16384" width="9.140625" style="2"/>
  </cols>
  <sheetData>
    <row r="1" spans="1:14" ht="18">
      <c r="A1" s="21" t="s">
        <v>152</v>
      </c>
      <c r="B1" s="31"/>
      <c r="D1" s="67"/>
      <c r="N1" s="32"/>
    </row>
    <row r="2" spans="1:14" ht="18">
      <c r="A2" s="21">
        <f>IF('BORDEREAU DE COMMANDE'!C26="","",'BORDEREAU DE COMMANDE'!C26)</f>
        <v>18</v>
      </c>
      <c r="B2" s="31"/>
      <c r="D2" s="67"/>
      <c r="N2" s="32"/>
    </row>
    <row r="3" spans="1:14" ht="16.5" thickBot="1">
      <c r="A3" s="239">
        <f ca="1">'BORDEREAU DE COMMANDE'!C4</f>
        <v>45175</v>
      </c>
      <c r="B3" s="42"/>
      <c r="D3" s="67"/>
      <c r="E3" s="409" t="s">
        <v>153</v>
      </c>
      <c r="F3" s="410"/>
      <c r="G3" s="410"/>
      <c r="H3" s="411" t="s">
        <v>154</v>
      </c>
      <c r="I3" s="410"/>
      <c r="J3" s="410"/>
      <c r="K3" s="412" t="s">
        <v>155</v>
      </c>
      <c r="L3" s="410"/>
      <c r="M3" s="410"/>
      <c r="N3" s="44"/>
    </row>
    <row r="4" spans="1:14" s="154" customFormat="1" ht="41.45" customHeight="1" thickTop="1" thickBot="1">
      <c r="A4" s="155" t="s">
        <v>179</v>
      </c>
      <c r="B4" s="156" t="s">
        <v>180</v>
      </c>
      <c r="C4" s="156" t="s">
        <v>181</v>
      </c>
      <c r="D4" s="225" t="s">
        <v>159</v>
      </c>
      <c r="E4" s="218" t="s">
        <v>160</v>
      </c>
      <c r="F4" s="219" t="s">
        <v>161</v>
      </c>
      <c r="G4" s="219" t="s">
        <v>162</v>
      </c>
      <c r="H4" s="220" t="s">
        <v>160</v>
      </c>
      <c r="I4" s="221" t="s">
        <v>161</v>
      </c>
      <c r="J4" s="221" t="s">
        <v>162</v>
      </c>
      <c r="K4" s="222" t="s">
        <v>160</v>
      </c>
      <c r="L4" s="222" t="s">
        <v>161</v>
      </c>
      <c r="M4" s="222" t="s">
        <v>162</v>
      </c>
      <c r="N4" s="157" t="s">
        <v>178</v>
      </c>
    </row>
    <row r="5" spans="1:14" s="153" customFormat="1" ht="20.100000000000001" customHeight="1">
      <c r="A5" s="82"/>
      <c r="B5" s="83"/>
      <c r="C5" s="83"/>
      <c r="D5" s="95"/>
      <c r="E5" s="95"/>
      <c r="F5" s="95"/>
      <c r="G5" s="95"/>
      <c r="H5" s="95"/>
      <c r="I5" s="95"/>
      <c r="J5" s="95"/>
      <c r="K5" s="95"/>
      <c r="L5" s="95"/>
      <c r="M5" s="95"/>
      <c r="N5" s="95"/>
    </row>
    <row r="6" spans="1:14" s="153" customFormat="1" ht="20.100000000000001" customHeight="1">
      <c r="A6" s="84"/>
      <c r="B6" s="85"/>
      <c r="C6" s="83"/>
      <c r="D6" s="96"/>
      <c r="E6" s="96"/>
      <c r="F6" s="96"/>
      <c r="G6" s="96"/>
      <c r="H6" s="96"/>
      <c r="I6" s="96"/>
      <c r="J6" s="96"/>
      <c r="K6" s="96"/>
      <c r="L6" s="96"/>
      <c r="M6" s="96"/>
      <c r="N6" s="96"/>
    </row>
    <row r="7" spans="1:14" s="153" customFormat="1" ht="20.100000000000001" customHeight="1">
      <c r="A7" s="84"/>
      <c r="B7" s="85"/>
      <c r="C7" s="83"/>
      <c r="D7" s="96"/>
      <c r="E7" s="96"/>
      <c r="F7" s="96"/>
      <c r="G7" s="96"/>
      <c r="H7" s="96"/>
      <c r="I7" s="96"/>
      <c r="J7" s="96"/>
      <c r="K7" s="96"/>
      <c r="L7" s="96"/>
      <c r="M7" s="96"/>
      <c r="N7" s="96"/>
    </row>
    <row r="8" spans="1:14" s="153" customFormat="1" ht="20.100000000000001" customHeight="1">
      <c r="A8" s="84"/>
      <c r="B8" s="85"/>
      <c r="C8" s="83"/>
      <c r="D8" s="96"/>
      <c r="E8" s="96"/>
      <c r="F8" s="96"/>
      <c r="G8" s="96"/>
      <c r="H8" s="96"/>
      <c r="I8" s="96"/>
      <c r="J8" s="96"/>
      <c r="K8" s="96"/>
      <c r="L8" s="96"/>
      <c r="M8" s="96"/>
      <c r="N8" s="96"/>
    </row>
    <row r="9" spans="1:14" s="153" customFormat="1" ht="20.100000000000001" customHeight="1">
      <c r="A9" s="84"/>
      <c r="B9" s="85"/>
      <c r="C9" s="83"/>
      <c r="D9" s="96"/>
      <c r="E9" s="96"/>
      <c r="F9" s="96"/>
      <c r="G9" s="96"/>
      <c r="H9" s="96"/>
      <c r="I9" s="96"/>
      <c r="J9" s="96"/>
      <c r="K9" s="96"/>
      <c r="L9" s="96"/>
      <c r="M9" s="96"/>
      <c r="N9" s="96"/>
    </row>
    <row r="10" spans="1:14" s="153" customFormat="1" ht="20.100000000000001" customHeight="1">
      <c r="A10" s="84"/>
      <c r="B10" s="85"/>
      <c r="C10" s="83"/>
      <c r="D10" s="96"/>
      <c r="E10" s="96"/>
      <c r="F10" s="96"/>
      <c r="G10" s="96"/>
      <c r="H10" s="96"/>
      <c r="I10" s="96"/>
      <c r="J10" s="96"/>
      <c r="K10" s="96"/>
      <c r="L10" s="96"/>
      <c r="M10" s="96"/>
      <c r="N10" s="96"/>
    </row>
    <row r="11" spans="1:14" s="153" customFormat="1" ht="20.100000000000001" customHeight="1">
      <c r="A11" s="84"/>
      <c r="B11" s="85"/>
      <c r="C11" s="83"/>
      <c r="D11" s="96"/>
      <c r="E11" s="96"/>
      <c r="F11" s="96"/>
      <c r="G11" s="96"/>
      <c r="H11" s="96"/>
      <c r="I11" s="96"/>
      <c r="J11" s="96"/>
      <c r="K11" s="96"/>
      <c r="L11" s="96"/>
      <c r="M11" s="96"/>
      <c r="N11" s="96"/>
    </row>
    <row r="12" spans="1:14" s="153" customFormat="1" ht="20.100000000000001" customHeight="1">
      <c r="A12" s="84"/>
      <c r="B12" s="85"/>
      <c r="C12" s="83"/>
      <c r="D12" s="96"/>
      <c r="E12" s="96"/>
      <c r="F12" s="96"/>
      <c r="G12" s="96"/>
      <c r="H12" s="96"/>
      <c r="I12" s="96"/>
      <c r="J12" s="96"/>
      <c r="K12" s="96"/>
      <c r="L12" s="96"/>
      <c r="M12" s="96"/>
      <c r="N12" s="96"/>
    </row>
    <row r="13" spans="1:14" s="153" customFormat="1" ht="20.100000000000001" customHeight="1">
      <c r="A13" s="84"/>
      <c r="B13" s="85"/>
      <c r="C13" s="83"/>
      <c r="D13" s="96"/>
      <c r="E13" s="96"/>
      <c r="F13" s="96"/>
      <c r="G13" s="96"/>
      <c r="H13" s="96"/>
      <c r="I13" s="96"/>
      <c r="J13" s="96"/>
      <c r="K13" s="96"/>
      <c r="L13" s="96"/>
      <c r="M13" s="96"/>
      <c r="N13" s="96"/>
    </row>
    <row r="14" spans="1:14" s="153" customFormat="1" ht="20.100000000000001" customHeight="1">
      <c r="A14" s="84"/>
      <c r="B14" s="85"/>
      <c r="C14" s="83"/>
      <c r="D14" s="96"/>
      <c r="E14" s="96"/>
      <c r="F14" s="96"/>
      <c r="G14" s="96"/>
      <c r="H14" s="96"/>
      <c r="I14" s="96"/>
      <c r="J14" s="96"/>
      <c r="K14" s="96"/>
      <c r="L14" s="96"/>
      <c r="M14" s="96"/>
      <c r="N14" s="96"/>
    </row>
    <row r="15" spans="1:14" s="153" customFormat="1" ht="20.100000000000001" customHeight="1">
      <c r="A15" s="84"/>
      <c r="B15" s="85"/>
      <c r="C15" s="83"/>
      <c r="D15" s="96"/>
      <c r="E15" s="96"/>
      <c r="F15" s="96"/>
      <c r="G15" s="96"/>
      <c r="H15" s="96"/>
      <c r="I15" s="96"/>
      <c r="J15" s="96"/>
      <c r="K15" s="96"/>
      <c r="L15" s="96"/>
      <c r="M15" s="96"/>
      <c r="N15" s="96"/>
    </row>
    <row r="16" spans="1:14" s="153" customFormat="1" ht="20.100000000000001" customHeight="1">
      <c r="A16" s="84"/>
      <c r="B16" s="85"/>
      <c r="C16" s="83"/>
      <c r="D16" s="96"/>
      <c r="E16" s="96"/>
      <c r="F16" s="96"/>
      <c r="G16" s="96"/>
      <c r="H16" s="96"/>
      <c r="I16" s="96"/>
      <c r="J16" s="96"/>
      <c r="K16" s="96"/>
      <c r="L16" s="96"/>
      <c r="M16" s="96"/>
      <c r="N16" s="96"/>
    </row>
    <row r="17" spans="1:14" s="153" customFormat="1" ht="20.100000000000001" customHeight="1">
      <c r="A17" s="84"/>
      <c r="B17" s="85"/>
      <c r="C17" s="83"/>
      <c r="D17" s="96"/>
      <c r="E17" s="96"/>
      <c r="F17" s="96"/>
      <c r="G17" s="96"/>
      <c r="H17" s="96"/>
      <c r="I17" s="96"/>
      <c r="J17" s="96"/>
      <c r="K17" s="96"/>
      <c r="L17" s="96"/>
      <c r="M17" s="96"/>
      <c r="N17" s="96"/>
    </row>
    <row r="18" spans="1:14" s="153" customFormat="1" ht="20.100000000000001" customHeight="1">
      <c r="A18" s="84"/>
      <c r="B18" s="85"/>
      <c r="C18" s="83"/>
      <c r="D18" s="96"/>
      <c r="E18" s="96"/>
      <c r="F18" s="96"/>
      <c r="G18" s="96"/>
      <c r="H18" s="96"/>
      <c r="I18" s="96"/>
      <c r="J18" s="96"/>
      <c r="K18" s="96"/>
      <c r="L18" s="96"/>
      <c r="M18" s="96"/>
      <c r="N18" s="96"/>
    </row>
    <row r="19" spans="1:14" s="153" customFormat="1" ht="20.100000000000001" customHeight="1">
      <c r="A19" s="84"/>
      <c r="B19" s="85"/>
      <c r="C19" s="83"/>
      <c r="D19" s="96"/>
      <c r="E19" s="96"/>
      <c r="F19" s="96"/>
      <c r="G19" s="96"/>
      <c r="H19" s="96"/>
      <c r="I19" s="96"/>
      <c r="J19" s="96"/>
      <c r="K19" s="96"/>
      <c r="L19" s="96"/>
      <c r="M19" s="96"/>
      <c r="N19" s="96"/>
    </row>
    <row r="20" spans="1:14" s="153" customFormat="1" ht="20.100000000000001" customHeight="1">
      <c r="A20" s="84"/>
      <c r="B20" s="85"/>
      <c r="C20" s="83"/>
      <c r="D20" s="96"/>
      <c r="E20" s="96"/>
      <c r="F20" s="96"/>
      <c r="G20" s="96"/>
      <c r="H20" s="96"/>
      <c r="I20" s="96"/>
      <c r="J20" s="96"/>
      <c r="K20" s="96"/>
      <c r="L20" s="96"/>
      <c r="M20" s="96"/>
      <c r="N20" s="96"/>
    </row>
    <row r="21" spans="1:14" s="153" customFormat="1" ht="20.100000000000001" customHeight="1">
      <c r="A21" s="84"/>
      <c r="B21" s="85"/>
      <c r="C21" s="83"/>
      <c r="D21" s="96"/>
      <c r="E21" s="96"/>
      <c r="F21" s="96"/>
      <c r="G21" s="96"/>
      <c r="H21" s="96"/>
      <c r="I21" s="96"/>
      <c r="J21" s="96"/>
      <c r="K21" s="96"/>
      <c r="L21" s="96"/>
      <c r="M21" s="96"/>
      <c r="N21" s="96"/>
    </row>
    <row r="22" spans="1:14" s="153" customFormat="1" ht="20.100000000000001" customHeight="1">
      <c r="A22" s="84"/>
      <c r="B22" s="85"/>
      <c r="C22" s="83"/>
      <c r="D22" s="96"/>
      <c r="E22" s="96"/>
      <c r="F22" s="96"/>
      <c r="G22" s="96"/>
      <c r="H22" s="96"/>
      <c r="I22" s="96"/>
      <c r="J22" s="96"/>
      <c r="K22" s="96"/>
      <c r="L22" s="96"/>
      <c r="M22" s="96"/>
      <c r="N22" s="96"/>
    </row>
    <row r="23" spans="1:14" s="153" customFormat="1" ht="20.100000000000001" customHeight="1">
      <c r="A23" s="84"/>
      <c r="B23" s="85"/>
      <c r="C23" s="83"/>
      <c r="D23" s="96"/>
      <c r="E23" s="96"/>
      <c r="F23" s="96"/>
      <c r="G23" s="96"/>
      <c r="H23" s="96"/>
      <c r="I23" s="96"/>
      <c r="J23" s="96"/>
      <c r="K23" s="96"/>
      <c r="L23" s="96"/>
      <c r="M23" s="96"/>
      <c r="N23" s="96"/>
    </row>
    <row r="24" spans="1:14" s="153" customFormat="1" ht="20.100000000000001" customHeight="1">
      <c r="A24" s="84"/>
      <c r="B24" s="85"/>
      <c r="C24" s="83"/>
      <c r="D24" s="96"/>
      <c r="E24" s="96"/>
      <c r="F24" s="96"/>
      <c r="G24" s="96"/>
      <c r="H24" s="96"/>
      <c r="I24" s="96"/>
      <c r="J24" s="96"/>
      <c r="K24" s="96"/>
      <c r="L24" s="96"/>
      <c r="M24" s="96"/>
      <c r="N24" s="96"/>
    </row>
    <row r="25" spans="1:14" s="153" customFormat="1" ht="20.100000000000001" customHeight="1">
      <c r="A25" s="84"/>
      <c r="B25" s="85"/>
      <c r="C25" s="83"/>
      <c r="D25" s="96"/>
      <c r="E25" s="96"/>
      <c r="F25" s="96"/>
      <c r="G25" s="96"/>
      <c r="H25" s="96"/>
      <c r="I25" s="96"/>
      <c r="J25" s="96"/>
      <c r="K25" s="96"/>
      <c r="L25" s="96"/>
      <c r="M25" s="96"/>
      <c r="N25" s="96"/>
    </row>
    <row r="26" spans="1:14" s="153" customFormat="1" ht="20.100000000000001" customHeight="1">
      <c r="A26" s="84"/>
      <c r="B26" s="85"/>
      <c r="C26" s="83"/>
      <c r="D26" s="96"/>
      <c r="E26" s="96"/>
      <c r="F26" s="96"/>
      <c r="G26" s="96"/>
      <c r="H26" s="96"/>
      <c r="I26" s="96"/>
      <c r="J26" s="96"/>
      <c r="K26" s="96"/>
      <c r="L26" s="96"/>
      <c r="M26" s="96"/>
      <c r="N26" s="96"/>
    </row>
    <row r="27" spans="1:14" s="153" customFormat="1" ht="20.100000000000001" customHeight="1">
      <c r="A27" s="84"/>
      <c r="B27" s="85"/>
      <c r="C27" s="83"/>
      <c r="D27" s="96"/>
      <c r="E27" s="96"/>
      <c r="F27" s="96"/>
      <c r="G27" s="96"/>
      <c r="H27" s="96"/>
      <c r="I27" s="96"/>
      <c r="J27" s="96"/>
      <c r="K27" s="96"/>
      <c r="L27" s="96"/>
      <c r="M27" s="96"/>
      <c r="N27" s="96"/>
    </row>
    <row r="28" spans="1:14" s="153" customFormat="1" ht="20.100000000000001" customHeight="1">
      <c r="A28" s="84"/>
      <c r="B28" s="85"/>
      <c r="C28" s="83"/>
      <c r="D28" s="96"/>
      <c r="E28" s="96"/>
      <c r="F28" s="96"/>
      <c r="G28" s="96"/>
      <c r="H28" s="96"/>
      <c r="I28" s="96"/>
      <c r="J28" s="96"/>
      <c r="K28" s="96"/>
      <c r="L28" s="96"/>
      <c r="M28" s="96"/>
      <c r="N28" s="96"/>
    </row>
    <row r="29" spans="1:14" s="153" customFormat="1" ht="20.100000000000001" customHeight="1">
      <c r="A29" s="84"/>
      <c r="B29" s="85"/>
      <c r="C29" s="83"/>
      <c r="D29" s="96"/>
      <c r="E29" s="96"/>
      <c r="F29" s="96"/>
      <c r="G29" s="96"/>
      <c r="H29" s="96"/>
      <c r="I29" s="96"/>
      <c r="J29" s="96"/>
      <c r="K29" s="96"/>
      <c r="L29" s="96"/>
      <c r="M29" s="96"/>
      <c r="N29" s="96"/>
    </row>
    <row r="30" spans="1:14" s="153" customFormat="1" ht="20.100000000000001" customHeight="1">
      <c r="A30" s="84"/>
      <c r="B30" s="85"/>
      <c r="C30" s="83"/>
      <c r="D30" s="96"/>
      <c r="E30" s="96"/>
      <c r="F30" s="96"/>
      <c r="G30" s="96"/>
      <c r="H30" s="96"/>
      <c r="I30" s="96"/>
      <c r="J30" s="96"/>
      <c r="K30" s="96"/>
      <c r="L30" s="96"/>
      <c r="M30" s="96"/>
      <c r="N30" s="96"/>
    </row>
    <row r="31" spans="1:14" s="153" customFormat="1" ht="20.100000000000001" customHeight="1">
      <c r="A31" s="84"/>
      <c r="B31" s="85"/>
      <c r="C31" s="83"/>
      <c r="D31" s="96"/>
      <c r="E31" s="96"/>
      <c r="F31" s="96"/>
      <c r="G31" s="96"/>
      <c r="H31" s="96"/>
      <c r="I31" s="96"/>
      <c r="J31" s="96"/>
      <c r="K31" s="96"/>
      <c r="L31" s="96"/>
      <c r="M31" s="96"/>
      <c r="N31" s="96"/>
    </row>
    <row r="32" spans="1:14" s="153" customFormat="1" ht="20.100000000000001" customHeight="1">
      <c r="A32" s="84"/>
      <c r="B32" s="85"/>
      <c r="C32" s="83"/>
      <c r="D32" s="96"/>
      <c r="E32" s="96"/>
      <c r="F32" s="96"/>
      <c r="G32" s="96"/>
      <c r="H32" s="96"/>
      <c r="I32" s="96"/>
      <c r="J32" s="96"/>
      <c r="K32" s="96"/>
      <c r="L32" s="96"/>
      <c r="M32" s="96"/>
      <c r="N32" s="96"/>
    </row>
    <row r="33" spans="1:14" s="153" customFormat="1" ht="20.100000000000001" customHeight="1">
      <c r="A33" s="84"/>
      <c r="B33" s="85"/>
      <c r="C33" s="83"/>
      <c r="D33" s="96"/>
      <c r="E33" s="96"/>
      <c r="F33" s="96"/>
      <c r="G33" s="96"/>
      <c r="H33" s="96"/>
      <c r="I33" s="96"/>
      <c r="J33" s="96"/>
      <c r="K33" s="96"/>
      <c r="L33" s="96"/>
      <c r="M33" s="96"/>
      <c r="N33" s="96"/>
    </row>
    <row r="34" spans="1:14" s="153" customFormat="1" ht="20.100000000000001" customHeight="1">
      <c r="A34" s="84"/>
      <c r="B34" s="85"/>
      <c r="C34" s="83"/>
      <c r="D34" s="96"/>
      <c r="E34" s="96"/>
      <c r="F34" s="96"/>
      <c r="G34" s="96"/>
      <c r="H34" s="96"/>
      <c r="I34" s="96"/>
      <c r="J34" s="96"/>
      <c r="K34" s="96"/>
      <c r="L34" s="96"/>
      <c r="M34" s="96"/>
      <c r="N34" s="96"/>
    </row>
    <row r="35" spans="1:14" s="153" customFormat="1" ht="20.100000000000001" customHeight="1">
      <c r="A35" s="84"/>
      <c r="B35" s="85"/>
      <c r="C35" s="83"/>
      <c r="D35" s="96"/>
      <c r="E35" s="96"/>
      <c r="F35" s="96"/>
      <c r="G35" s="96"/>
      <c r="H35" s="96"/>
      <c r="I35" s="96"/>
      <c r="J35" s="96"/>
      <c r="K35" s="96"/>
      <c r="L35" s="96"/>
      <c r="M35" s="96"/>
      <c r="N35" s="96"/>
    </row>
    <row r="36" spans="1:14" s="153" customFormat="1" ht="20.100000000000001" customHeight="1">
      <c r="A36" s="84"/>
      <c r="B36" s="85"/>
      <c r="C36" s="85"/>
      <c r="D36" s="96"/>
      <c r="E36" s="96"/>
      <c r="F36" s="96"/>
      <c r="G36" s="96"/>
      <c r="H36" s="96"/>
      <c r="I36" s="96"/>
      <c r="J36" s="96"/>
      <c r="K36" s="96"/>
      <c r="L36" s="96"/>
      <c r="M36" s="96"/>
      <c r="N36" s="96"/>
    </row>
    <row r="37" spans="1:14" s="153" customFormat="1" ht="20.100000000000001" customHeight="1">
      <c r="A37" s="84"/>
      <c r="B37" s="85"/>
      <c r="C37" s="85"/>
      <c r="D37" s="96"/>
      <c r="E37" s="96"/>
      <c r="F37" s="96"/>
      <c r="G37" s="96"/>
      <c r="H37" s="96"/>
      <c r="I37" s="96"/>
      <c r="J37" s="96"/>
      <c r="K37" s="96"/>
      <c r="L37" s="96"/>
      <c r="M37" s="96"/>
      <c r="N37" s="96"/>
    </row>
    <row r="38" spans="1:14" s="153" customFormat="1" ht="20.100000000000001" customHeight="1">
      <c r="A38" s="84"/>
      <c r="B38" s="85"/>
      <c r="C38" s="85"/>
      <c r="D38" s="96"/>
      <c r="E38" s="96"/>
      <c r="F38" s="96"/>
      <c r="G38" s="96"/>
      <c r="H38" s="96"/>
      <c r="I38" s="96"/>
      <c r="J38" s="96"/>
      <c r="K38" s="96"/>
      <c r="L38" s="96"/>
      <c r="M38" s="96"/>
      <c r="N38" s="96"/>
    </row>
    <row r="39" spans="1:14" s="153" customFormat="1" ht="20.100000000000001" customHeight="1">
      <c r="A39" s="84"/>
      <c r="B39" s="85"/>
      <c r="C39" s="85"/>
      <c r="D39" s="96"/>
      <c r="E39" s="96"/>
      <c r="F39" s="96"/>
      <c r="G39" s="96"/>
      <c r="H39" s="96"/>
      <c r="I39" s="96"/>
      <c r="J39" s="96"/>
      <c r="K39" s="96"/>
      <c r="L39" s="96"/>
      <c r="M39" s="96"/>
      <c r="N39" s="96"/>
    </row>
    <row r="40" spans="1:14" s="153" customFormat="1" ht="20.100000000000001" customHeight="1">
      <c r="A40" s="84"/>
      <c r="B40" s="85"/>
      <c r="C40" s="85"/>
      <c r="D40" s="96"/>
      <c r="E40" s="96"/>
      <c r="F40" s="96"/>
      <c r="G40" s="96"/>
      <c r="H40" s="96"/>
      <c r="I40" s="96"/>
      <c r="J40" s="96"/>
      <c r="K40" s="96"/>
      <c r="L40" s="96"/>
      <c r="M40" s="96"/>
      <c r="N40" s="96"/>
    </row>
    <row r="41" spans="1:14" s="153" customFormat="1" ht="20.100000000000001" customHeight="1">
      <c r="A41" s="84"/>
      <c r="B41" s="85"/>
      <c r="C41" s="85"/>
      <c r="D41" s="96"/>
      <c r="E41" s="96"/>
      <c r="F41" s="96"/>
      <c r="G41" s="96"/>
      <c r="H41" s="96"/>
      <c r="I41" s="96"/>
      <c r="J41" s="96"/>
      <c r="K41" s="96"/>
      <c r="L41" s="96"/>
      <c r="M41" s="96"/>
      <c r="N41" s="96"/>
    </row>
    <row r="42" spans="1:14" s="153" customFormat="1" ht="20.100000000000001" customHeight="1">
      <c r="A42" s="84"/>
      <c r="B42" s="85"/>
      <c r="C42" s="85"/>
      <c r="D42" s="96"/>
      <c r="E42" s="96"/>
      <c r="F42" s="96"/>
      <c r="G42" s="96"/>
      <c r="H42" s="96"/>
      <c r="I42" s="96"/>
      <c r="J42" s="96"/>
      <c r="K42" s="96"/>
      <c r="L42" s="96"/>
      <c r="M42" s="96"/>
      <c r="N42" s="96"/>
    </row>
    <row r="43" spans="1:14" s="153" customFormat="1" ht="20.100000000000001" customHeight="1">
      <c r="A43" s="84"/>
      <c r="B43" s="85"/>
      <c r="C43" s="85"/>
      <c r="D43" s="96"/>
      <c r="E43" s="96"/>
      <c r="F43" s="96"/>
      <c r="G43" s="96"/>
      <c r="H43" s="96"/>
      <c r="I43" s="96"/>
      <c r="J43" s="96"/>
      <c r="K43" s="96"/>
      <c r="L43" s="96"/>
      <c r="M43" s="96"/>
      <c r="N43" s="96"/>
    </row>
    <row r="44" spans="1:14" s="153" customFormat="1" ht="20.100000000000001" customHeight="1">
      <c r="A44" s="84"/>
      <c r="B44" s="85"/>
      <c r="C44" s="85"/>
      <c r="D44" s="96"/>
      <c r="E44" s="96"/>
      <c r="F44" s="96"/>
      <c r="G44" s="96"/>
      <c r="H44" s="96"/>
      <c r="I44" s="96"/>
      <c r="J44" s="96"/>
      <c r="K44" s="96"/>
      <c r="L44" s="96"/>
      <c r="M44" s="96"/>
      <c r="N44" s="96"/>
    </row>
    <row r="45" spans="1:14" s="153" customFormat="1" ht="20.100000000000001" customHeight="1">
      <c r="A45" s="84"/>
      <c r="B45" s="85"/>
      <c r="C45" s="85"/>
      <c r="D45" s="96"/>
      <c r="E45" s="96"/>
      <c r="F45" s="96"/>
      <c r="G45" s="96"/>
      <c r="H45" s="96"/>
      <c r="I45" s="96"/>
      <c r="J45" s="96"/>
      <c r="K45" s="96"/>
      <c r="L45" s="96"/>
      <c r="M45" s="96"/>
      <c r="N45" s="96"/>
    </row>
    <row r="46" spans="1:14" s="153" customFormat="1" ht="20.100000000000001" customHeight="1">
      <c r="A46" s="84"/>
      <c r="B46" s="85"/>
      <c r="C46" s="85"/>
      <c r="D46" s="96"/>
      <c r="E46" s="96"/>
      <c r="F46" s="96"/>
      <c r="G46" s="96"/>
      <c r="H46" s="96"/>
      <c r="I46" s="96"/>
      <c r="J46" s="96"/>
      <c r="K46" s="96"/>
      <c r="L46" s="96"/>
      <c r="M46" s="96"/>
      <c r="N46" s="96"/>
    </row>
    <row r="47" spans="1:14" s="153" customFormat="1" ht="20.100000000000001" customHeight="1">
      <c r="A47" s="84"/>
      <c r="B47" s="85"/>
      <c r="C47" s="85"/>
      <c r="D47" s="96"/>
      <c r="E47" s="96"/>
      <c r="F47" s="96"/>
      <c r="G47" s="96"/>
      <c r="H47" s="96"/>
      <c r="I47" s="96"/>
      <c r="J47" s="96"/>
      <c r="K47" s="96"/>
      <c r="L47" s="96"/>
      <c r="M47" s="96"/>
      <c r="N47" s="96"/>
    </row>
    <row r="48" spans="1:14" s="153" customFormat="1" ht="20.100000000000001" customHeight="1">
      <c r="A48" s="84"/>
      <c r="B48" s="85"/>
      <c r="C48" s="85"/>
      <c r="D48" s="96"/>
      <c r="E48" s="96"/>
      <c r="F48" s="96"/>
      <c r="G48" s="96"/>
      <c r="H48" s="96"/>
      <c r="I48" s="96"/>
      <c r="J48" s="96"/>
      <c r="K48" s="96"/>
      <c r="L48" s="96"/>
      <c r="M48" s="96"/>
      <c r="N48" s="96"/>
    </row>
    <row r="49" spans="1:14" s="153" customFormat="1" ht="20.100000000000001" customHeight="1">
      <c r="A49" s="84"/>
      <c r="B49" s="85"/>
      <c r="C49" s="85"/>
      <c r="D49" s="96"/>
      <c r="E49" s="96"/>
      <c r="F49" s="96"/>
      <c r="G49" s="96"/>
      <c r="H49" s="96"/>
      <c r="I49" s="96"/>
      <c r="J49" s="96"/>
      <c r="K49" s="96"/>
      <c r="L49" s="96"/>
      <c r="M49" s="96"/>
      <c r="N49" s="96"/>
    </row>
    <row r="50" spans="1:14" s="153" customFormat="1" ht="20.100000000000001" customHeight="1">
      <c r="A50" s="84"/>
      <c r="B50" s="85"/>
      <c r="C50" s="85"/>
      <c r="D50" s="96"/>
      <c r="E50" s="96"/>
      <c r="F50" s="96"/>
      <c r="G50" s="96"/>
      <c r="H50" s="96"/>
      <c r="I50" s="96"/>
      <c r="J50" s="96"/>
      <c r="K50" s="96"/>
      <c r="L50" s="96"/>
      <c r="M50" s="96"/>
      <c r="N50" s="96"/>
    </row>
    <row r="51" spans="1:14" s="153" customFormat="1" ht="20.100000000000001" customHeight="1">
      <c r="A51" s="84"/>
      <c r="B51" s="85"/>
      <c r="C51" s="85"/>
      <c r="D51" s="96"/>
      <c r="E51" s="96"/>
      <c r="F51" s="96"/>
      <c r="G51" s="96"/>
      <c r="H51" s="96"/>
      <c r="I51" s="96"/>
      <c r="J51" s="96"/>
      <c r="K51" s="96"/>
      <c r="L51" s="96"/>
      <c r="M51" s="96"/>
      <c r="N51" s="96"/>
    </row>
    <row r="52" spans="1:14" s="153" customFormat="1" ht="20.100000000000001" customHeight="1">
      <c r="A52" s="84"/>
      <c r="B52" s="85"/>
      <c r="C52" s="85"/>
      <c r="D52" s="96"/>
      <c r="E52" s="96"/>
      <c r="F52" s="96"/>
      <c r="G52" s="96"/>
      <c r="H52" s="96"/>
      <c r="I52" s="96"/>
      <c r="J52" s="96"/>
      <c r="K52" s="96"/>
      <c r="L52" s="96"/>
      <c r="M52" s="96"/>
      <c r="N52" s="96"/>
    </row>
    <row r="53" spans="1:14" s="153" customFormat="1" ht="20.100000000000001" customHeight="1">
      <c r="A53" s="84"/>
      <c r="B53" s="85"/>
      <c r="C53" s="85"/>
      <c r="D53" s="96"/>
      <c r="E53" s="96"/>
      <c r="F53" s="96"/>
      <c r="G53" s="96"/>
      <c r="H53" s="96"/>
      <c r="I53" s="96"/>
      <c r="J53" s="96"/>
      <c r="K53" s="96"/>
      <c r="L53" s="96"/>
      <c r="M53" s="96"/>
      <c r="N53" s="96"/>
    </row>
    <row r="54" spans="1:14" s="153" customFormat="1" ht="20.100000000000001" customHeight="1">
      <c r="A54" s="84"/>
      <c r="B54" s="85"/>
      <c r="C54" s="85"/>
      <c r="D54" s="96"/>
      <c r="E54" s="96"/>
      <c r="F54" s="96"/>
      <c r="G54" s="96"/>
      <c r="H54" s="96"/>
      <c r="I54" s="96"/>
      <c r="J54" s="96"/>
      <c r="K54" s="96"/>
      <c r="L54" s="96"/>
      <c r="M54" s="96"/>
      <c r="N54" s="96"/>
    </row>
    <row r="55" spans="1:14" s="153" customFormat="1" ht="20.100000000000001" customHeight="1">
      <c r="A55" s="84"/>
      <c r="B55" s="85"/>
      <c r="C55" s="85"/>
      <c r="D55" s="96"/>
      <c r="E55" s="96"/>
      <c r="F55" s="96"/>
      <c r="G55" s="96"/>
      <c r="H55" s="96"/>
      <c r="I55" s="96"/>
      <c r="J55" s="96"/>
      <c r="K55" s="96"/>
      <c r="L55" s="96"/>
      <c r="M55" s="96"/>
      <c r="N55" s="96"/>
    </row>
    <row r="56" spans="1:14" s="153" customFormat="1" ht="20.100000000000001" customHeight="1">
      <c r="A56" s="84"/>
      <c r="B56" s="85"/>
      <c r="C56" s="85"/>
      <c r="D56" s="96"/>
      <c r="E56" s="96"/>
      <c r="F56" s="96"/>
      <c r="G56" s="96"/>
      <c r="H56" s="96"/>
      <c r="I56" s="96"/>
      <c r="J56" s="96"/>
      <c r="K56" s="96"/>
      <c r="L56" s="96"/>
      <c r="M56" s="96"/>
      <c r="N56" s="96"/>
    </row>
    <row r="57" spans="1:14" s="153" customFormat="1" ht="20.100000000000001" customHeight="1">
      <c r="A57" s="84"/>
      <c r="B57" s="85"/>
      <c r="C57" s="85"/>
      <c r="D57" s="96"/>
      <c r="E57" s="96"/>
      <c r="F57" s="96"/>
      <c r="G57" s="96"/>
      <c r="H57" s="96"/>
      <c r="I57" s="96"/>
      <c r="J57" s="96"/>
      <c r="K57" s="96"/>
      <c r="L57" s="96"/>
      <c r="M57" s="96"/>
      <c r="N57" s="96"/>
    </row>
    <row r="58" spans="1:14" ht="20.100000000000001" customHeight="1" thickBot="1">
      <c r="A58" s="37"/>
      <c r="B58" s="38"/>
      <c r="C58" s="45"/>
      <c r="D58" s="39"/>
      <c r="E58" s="40"/>
      <c r="F58" s="40"/>
      <c r="G58" s="40"/>
      <c r="H58" s="40"/>
      <c r="I58" s="40"/>
      <c r="J58" s="40"/>
      <c r="K58" s="40"/>
      <c r="L58" s="40"/>
      <c r="M58" s="353"/>
      <c r="N58" s="44"/>
    </row>
    <row r="59" spans="1:14">
      <c r="A59" s="34"/>
      <c r="B59" s="226" t="s">
        <v>114</v>
      </c>
      <c r="C59" s="349">
        <f>COUNTA(A5:A57)</f>
        <v>0</v>
      </c>
      <c r="D59" s="67"/>
      <c r="E59" s="67"/>
      <c r="N59" s="44"/>
    </row>
    <row r="60" spans="1:14">
      <c r="A60" s="34"/>
      <c r="B60" s="227" t="s">
        <v>164</v>
      </c>
      <c r="C60" s="340">
        <f>COUNTA(B5:B57)</f>
        <v>0</v>
      </c>
      <c r="D60" s="67"/>
      <c r="E60" s="67"/>
      <c r="N60" s="44"/>
    </row>
    <row r="61" spans="1:14" ht="13.5" thickBot="1">
      <c r="A61" s="34"/>
      <c r="B61" s="228" t="s">
        <v>165</v>
      </c>
      <c r="C61" s="341">
        <f>COUNTIF(D5:D57,E61)</f>
        <v>0</v>
      </c>
      <c r="D61" s="67" t="s">
        <v>166</v>
      </c>
      <c r="E61" s="67" t="s">
        <v>167</v>
      </c>
      <c r="N61" s="44"/>
    </row>
    <row r="62" spans="1:14" hidden="1">
      <c r="A62" s="34"/>
      <c r="B62" s="12"/>
      <c r="C62" s="13"/>
      <c r="D62" s="67"/>
      <c r="E62" s="67"/>
      <c r="N62" s="44"/>
    </row>
    <row r="63" spans="1:14" ht="13.5" hidden="1" thickBot="1">
      <c r="A63" s="34"/>
      <c r="B63" s="68"/>
      <c r="C63" s="342"/>
      <c r="D63" s="67"/>
      <c r="E63" s="67"/>
      <c r="N63" s="44"/>
    </row>
    <row r="64" spans="1:14" ht="13.5" hidden="1" thickBot="1">
      <c r="A64" s="34"/>
      <c r="B64" s="343" t="s">
        <v>168</v>
      </c>
      <c r="C64" s="344"/>
      <c r="D64" s="67"/>
      <c r="E64" s="67"/>
      <c r="N64" s="44"/>
    </row>
    <row r="65" spans="1:5" hidden="1">
      <c r="A65" s="34"/>
      <c r="B65" s="345" t="s">
        <v>169</v>
      </c>
      <c r="C65" s="28">
        <f>COUNTIF('18'!$N$5:$N$56,B65)</f>
        <v>0</v>
      </c>
      <c r="D65" s="67"/>
      <c r="E65" s="67"/>
    </row>
    <row r="66" spans="1:5" hidden="1">
      <c r="A66" s="34"/>
      <c r="B66" s="346" t="s">
        <v>170</v>
      </c>
      <c r="C66" s="29">
        <f>COUNTIF('18'!$N$5:$N$56,B66)</f>
        <v>0</v>
      </c>
      <c r="D66" s="67"/>
      <c r="E66" s="67"/>
    </row>
    <row r="67" spans="1:5" hidden="1">
      <c r="A67" s="34"/>
      <c r="B67" s="346" t="s">
        <v>171</v>
      </c>
      <c r="C67" s="29">
        <f>COUNTIF('18'!$N$5:$N$56,B67)</f>
        <v>0</v>
      </c>
      <c r="D67" s="67"/>
      <c r="E67" s="67"/>
    </row>
    <row r="68" spans="1:5" hidden="1">
      <c r="A68" s="34"/>
      <c r="B68" s="346" t="s">
        <v>172</v>
      </c>
      <c r="C68" s="29">
        <f>COUNTIF('18'!$N$5:$N$56,B68)</f>
        <v>0</v>
      </c>
      <c r="D68" s="67"/>
      <c r="E68" s="67"/>
    </row>
    <row r="69" spans="1:5" hidden="1">
      <c r="A69" s="34"/>
      <c r="B69" s="346" t="s">
        <v>173</v>
      </c>
      <c r="C69" s="29">
        <f>COUNTIF('18'!$N$5:$N$56,B69)</f>
        <v>0</v>
      </c>
      <c r="D69" s="67"/>
      <c r="E69" s="67"/>
    </row>
    <row r="70" spans="1:5" ht="13.5" hidden="1" thickBot="1">
      <c r="A70" s="34"/>
      <c r="B70" s="347" t="s">
        <v>174</v>
      </c>
      <c r="C70" s="30">
        <f>COUNTIF('18'!$N$5:$N$56,B70)</f>
        <v>0</v>
      </c>
      <c r="D70" s="67"/>
      <c r="E70" s="67"/>
    </row>
    <row r="71" spans="1:5">
      <c r="A71" s="34"/>
      <c r="B71" s="42"/>
      <c r="D71" s="67"/>
    </row>
    <row r="72" spans="1:5">
      <c r="A72" s="34"/>
      <c r="B72" s="42"/>
      <c r="D72" s="67"/>
    </row>
    <row r="73" spans="1:5">
      <c r="A73" s="34"/>
      <c r="B73" s="42"/>
      <c r="D73" s="67"/>
    </row>
    <row r="74" spans="1:5">
      <c r="A74" s="34"/>
      <c r="B74" s="42"/>
      <c r="D74" s="67"/>
    </row>
    <row r="75" spans="1:5">
      <c r="A75" s="34"/>
      <c r="B75" s="42"/>
      <c r="D75" s="67"/>
    </row>
    <row r="76" spans="1:5">
      <c r="A76" s="34"/>
      <c r="B76" s="42"/>
      <c r="D76" s="67"/>
    </row>
    <row r="77" spans="1:5">
      <c r="A77" s="34"/>
      <c r="B77" s="42"/>
      <c r="D77" s="67"/>
    </row>
    <row r="78" spans="1:5">
      <c r="A78" s="34"/>
      <c r="B78" s="42"/>
      <c r="D78" s="67"/>
    </row>
    <row r="79" spans="1:5">
      <c r="A79" s="34"/>
      <c r="B79" s="42"/>
      <c r="D79" s="67"/>
    </row>
    <row r="80" spans="1:5">
      <c r="A80" s="34"/>
      <c r="B80" s="42"/>
      <c r="D80" s="67"/>
    </row>
    <row r="81" spans="1:1">
      <c r="A81" s="34"/>
    </row>
    <row r="82" spans="1:1">
      <c r="A82" s="34"/>
    </row>
    <row r="83" spans="1:1">
      <c r="A83" s="34"/>
    </row>
    <row r="84" spans="1:1">
      <c r="A84" s="34"/>
    </row>
    <row r="85" spans="1:1">
      <c r="A85" s="34"/>
    </row>
    <row r="86" spans="1:1">
      <c r="A86" s="34"/>
    </row>
    <row r="87" spans="1:1">
      <c r="A87" s="34"/>
    </row>
    <row r="88" spans="1:1">
      <c r="A88" s="34"/>
    </row>
    <row r="89" spans="1:1">
      <c r="A89" s="34"/>
    </row>
    <row r="90" spans="1:1">
      <c r="A90" s="34"/>
    </row>
    <row r="91" spans="1:1">
      <c r="A91" s="34"/>
    </row>
    <row r="92" spans="1:1">
      <c r="A92" s="34"/>
    </row>
    <row r="93" spans="1:1">
      <c r="A93" s="34"/>
    </row>
    <row r="94" spans="1:1">
      <c r="A94" s="34"/>
    </row>
    <row r="95" spans="1:1">
      <c r="A95" s="34"/>
    </row>
    <row r="96" spans="1:1">
      <c r="A96" s="34"/>
    </row>
    <row r="97" spans="1:15" ht="14.45" customHeight="1">
      <c r="A97" s="2"/>
      <c r="B97" s="2"/>
      <c r="D97" s="73"/>
      <c r="M97" s="73"/>
      <c r="N97" s="44"/>
    </row>
    <row r="98" spans="1:15" ht="14.25" customHeight="1">
      <c r="A98" s="2"/>
      <c r="B98" s="2"/>
      <c r="D98" s="73"/>
      <c r="M98" s="73"/>
      <c r="N98" s="44"/>
    </row>
    <row r="99" spans="1:15" ht="14.25" customHeight="1">
      <c r="A99" s="2"/>
      <c r="B99" s="2"/>
      <c r="D99" s="73"/>
      <c r="M99" s="73"/>
      <c r="N99" s="44"/>
    </row>
    <row r="100" spans="1:15" ht="1.5" customHeight="1">
      <c r="A100" s="2"/>
      <c r="B100" s="2"/>
      <c r="D100" s="73"/>
      <c r="M100" s="73"/>
      <c r="N100" s="44"/>
    </row>
    <row r="101" spans="1:15" ht="14.45" customHeight="1">
      <c r="B101" s="42"/>
      <c r="D101" s="67"/>
      <c r="N101" s="44"/>
    </row>
    <row r="102" spans="1:15" s="1" customFormat="1" ht="14.45" customHeight="1">
      <c r="A102" s="33"/>
      <c r="B102" s="42"/>
      <c r="C102" s="2"/>
      <c r="D102" s="67"/>
      <c r="E102" s="73"/>
      <c r="F102" s="73"/>
      <c r="G102" s="73"/>
      <c r="H102" s="73"/>
      <c r="I102" s="73"/>
      <c r="J102" s="73"/>
      <c r="K102" s="73"/>
      <c r="L102" s="73"/>
      <c r="M102" s="36"/>
      <c r="N102" s="44"/>
      <c r="O102" s="2"/>
    </row>
    <row r="103" spans="1:15" ht="14.45" customHeight="1">
      <c r="B103" s="42"/>
      <c r="D103" s="67"/>
      <c r="N103" s="44"/>
    </row>
    <row r="104" spans="1:15" ht="14.45" customHeight="1">
      <c r="B104" s="42"/>
      <c r="D104" s="67"/>
      <c r="N104" s="44"/>
    </row>
    <row r="105" spans="1:15" ht="17.25" customHeight="1">
      <c r="B105" s="42"/>
      <c r="D105" s="67"/>
      <c r="N105" s="44"/>
    </row>
    <row r="106" spans="1:15" ht="14.45" customHeight="1">
      <c r="B106" s="42"/>
      <c r="D106" s="67"/>
      <c r="N106" s="44"/>
    </row>
    <row r="107" spans="1:15" ht="14.45" customHeight="1">
      <c r="B107" s="42"/>
      <c r="D107" s="67"/>
      <c r="N107" s="44"/>
    </row>
    <row r="108" spans="1:15" ht="14.45" customHeight="1">
      <c r="B108" s="42"/>
      <c r="D108" s="67"/>
      <c r="N108" s="44"/>
    </row>
    <row r="109" spans="1:15" ht="14.45" customHeight="1">
      <c r="B109" s="42"/>
      <c r="D109" s="67"/>
      <c r="N109" s="44"/>
    </row>
    <row r="110" spans="1:15" ht="14.45" customHeight="1">
      <c r="B110" s="42"/>
      <c r="D110" s="67"/>
      <c r="N110" s="44"/>
    </row>
    <row r="111" spans="1:15" ht="14.45" customHeight="1">
      <c r="B111" s="42"/>
      <c r="D111" s="67"/>
      <c r="N111" s="44"/>
    </row>
    <row r="112" spans="1:15" ht="14.45" customHeight="1">
      <c r="B112" s="42"/>
      <c r="D112" s="67"/>
      <c r="N112" s="4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1:15" ht="14.45" customHeight="1">
      <c r="B161" s="42"/>
      <c r="D161" s="67"/>
      <c r="N161" s="44"/>
    </row>
    <row r="162" spans="1:15" ht="14.45" customHeight="1">
      <c r="B162" s="42"/>
      <c r="D162" s="67"/>
      <c r="N162" s="44"/>
    </row>
    <row r="163" spans="1:15" ht="14.45" customHeight="1">
      <c r="B163" s="42"/>
      <c r="D163" s="67"/>
      <c r="N163" s="44"/>
    </row>
    <row r="164" spans="1:15" ht="14.45" customHeight="1">
      <c r="B164" s="42"/>
      <c r="D164" s="67"/>
      <c r="N164" s="44"/>
    </row>
    <row r="165" spans="1:15" ht="14.45" customHeight="1">
      <c r="B165" s="42"/>
      <c r="D165" s="67"/>
      <c r="N165" s="44"/>
    </row>
    <row r="166" spans="1:15" s="1" customFormat="1" ht="14.45" customHeight="1">
      <c r="A166" s="33"/>
      <c r="B166" s="42"/>
      <c r="C166" s="2"/>
      <c r="D166" s="67"/>
      <c r="E166" s="73"/>
      <c r="F166" s="73"/>
      <c r="G166" s="73"/>
      <c r="H166" s="73"/>
      <c r="I166" s="73"/>
      <c r="J166" s="73"/>
      <c r="K166" s="73"/>
      <c r="L166" s="73"/>
      <c r="M166" s="36"/>
      <c r="N166" s="44"/>
      <c r="O166" s="2"/>
    </row>
    <row r="167" spans="1:15" ht="14.45" customHeight="1">
      <c r="B167" s="42"/>
      <c r="D167" s="67"/>
      <c r="N167" s="44"/>
    </row>
    <row r="168" spans="1:15" ht="14.45" customHeight="1">
      <c r="B168" s="42"/>
      <c r="D168" s="67"/>
      <c r="N168" s="44"/>
    </row>
    <row r="169" spans="1:15" ht="14.45" customHeight="1">
      <c r="B169" s="42"/>
      <c r="D169" s="67"/>
      <c r="N169" s="44"/>
    </row>
    <row r="170" spans="1:15" ht="14.45" customHeight="1">
      <c r="B170" s="42"/>
      <c r="D170" s="67"/>
      <c r="N170" s="44"/>
    </row>
    <row r="171" spans="1:15" ht="14.45" customHeight="1">
      <c r="B171" s="42"/>
      <c r="D171" s="67"/>
      <c r="N171" s="44"/>
    </row>
    <row r="172" spans="1:15" ht="14.45" customHeight="1">
      <c r="B172" s="42"/>
      <c r="D172" s="67"/>
      <c r="N172" s="44"/>
    </row>
    <row r="173" spans="1:15" ht="14.45" customHeight="1">
      <c r="B173" s="42"/>
      <c r="D173" s="67"/>
      <c r="N173" s="44"/>
    </row>
    <row r="174" spans="1:15" ht="14.45" customHeight="1">
      <c r="B174" s="42"/>
      <c r="D174" s="67"/>
      <c r="N174" s="44"/>
    </row>
    <row r="175" spans="1:15" ht="14.45" customHeight="1">
      <c r="B175" s="42"/>
      <c r="D175" s="67"/>
      <c r="N175" s="44"/>
    </row>
    <row r="176" spans="1:15" ht="14.45" customHeight="1">
      <c r="B176" s="42"/>
      <c r="D176" s="67"/>
      <c r="N176" s="44"/>
    </row>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spans="1:15" ht="14.45" customHeight="1">
      <c r="B225" s="42"/>
      <c r="D225" s="67"/>
      <c r="N225" s="44"/>
    </row>
    <row r="226" spans="1:15" ht="14.45" customHeight="1">
      <c r="B226" s="42"/>
      <c r="D226" s="67"/>
      <c r="N226" s="44"/>
    </row>
    <row r="227" spans="1:15" ht="14.45" customHeight="1">
      <c r="B227" s="42"/>
      <c r="D227" s="67"/>
      <c r="N227" s="44"/>
    </row>
    <row r="228" spans="1:15" ht="14.45" customHeight="1">
      <c r="B228" s="42"/>
      <c r="D228" s="67"/>
      <c r="N228" s="44"/>
    </row>
    <row r="229" spans="1:15" ht="14.45" customHeight="1">
      <c r="B229" s="42"/>
      <c r="D229" s="67"/>
      <c r="N229" s="44"/>
    </row>
    <row r="230" spans="1:15" s="1" customFormat="1" ht="14.45" customHeight="1">
      <c r="A230" s="33"/>
      <c r="B230" s="42"/>
      <c r="C230" s="2"/>
      <c r="D230" s="67"/>
      <c r="E230" s="73"/>
      <c r="F230" s="73"/>
      <c r="G230" s="73"/>
      <c r="H230" s="73"/>
      <c r="I230" s="73"/>
      <c r="J230" s="73"/>
      <c r="K230" s="73"/>
      <c r="L230" s="73"/>
      <c r="M230" s="36"/>
      <c r="N230" s="44"/>
      <c r="O230" s="2"/>
    </row>
    <row r="231" spans="1:15" ht="14.45" customHeight="1">
      <c r="B231" s="42"/>
      <c r="D231" s="67"/>
      <c r="N231" s="44"/>
    </row>
    <row r="232" spans="1:15" ht="14.45" customHeight="1">
      <c r="B232" s="42"/>
      <c r="D232" s="67"/>
      <c r="N232" s="44"/>
    </row>
    <row r="233" spans="1:15" ht="14.45" customHeight="1">
      <c r="B233" s="42"/>
      <c r="D233" s="67"/>
      <c r="N233" s="44"/>
    </row>
    <row r="234" spans="1:15" ht="14.45" customHeight="1">
      <c r="B234" s="42"/>
      <c r="D234" s="67"/>
      <c r="N234" s="44"/>
    </row>
    <row r="235" spans="1:15" ht="14.45" customHeight="1">
      <c r="B235" s="42"/>
      <c r="D235" s="67"/>
      <c r="N235" s="44"/>
    </row>
    <row r="236" spans="1:15" ht="14.45" customHeight="1">
      <c r="B236" s="42"/>
      <c r="D236" s="67"/>
      <c r="N236" s="44"/>
    </row>
    <row r="237" spans="1:15" ht="14.45" customHeight="1">
      <c r="B237" s="42"/>
      <c r="D237" s="67"/>
      <c r="N237" s="44"/>
    </row>
    <row r="238" spans="1:15" ht="14.45" customHeight="1">
      <c r="B238" s="42"/>
      <c r="D238" s="67"/>
      <c r="N238" s="44"/>
    </row>
    <row r="239" spans="1:15" ht="14.45" customHeight="1">
      <c r="B239" s="42"/>
      <c r="D239" s="67"/>
      <c r="N239" s="44"/>
    </row>
    <row r="240" spans="1:15" ht="14.45" customHeight="1">
      <c r="B240" s="42"/>
      <c r="D240" s="67"/>
      <c r="N240" s="44"/>
    </row>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2.7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3" ht="21.75" customHeight="1"/>
    <row r="874" ht="21.75" customHeight="1"/>
    <row r="875" ht="21.7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sheetData>
  <sheetProtection algorithmName="SHA-512" hashValue="jhlM9rGqbOFyBtd10y2wqMcVxdOtpXbspMwqNJkQMAw4iw3r90uAqc8g83gDwZAnYDwERZlYI4CB8uOb0N/xLA==" saltValue="cofSyVeEFUBD1AqgaOGNgg=="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orientation="landscape" horizontalDpi="300" verticalDpi="300" r:id="rId1"/>
  <headerFooter alignWithMargins="0">
    <oddHeader xml:space="preserve">&amp;L&amp;"Arial,Bold"SCA North America
TENA ULTRA&amp;C&amp;"Arial,Bold"&amp;12
&amp;"Arial,Regular"&amp;10
&amp;R&amp;D
</oddHeader>
    <oddFooter>&amp;R&amp;P&amp;L&amp;1#&amp;"Calibri"&amp;10 Essity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7"/>
  <dimension ref="A1:C33"/>
  <sheetViews>
    <sheetView showGridLines="0" zoomScaleNormal="100" workbookViewId="0">
      <selection activeCell="J6" sqref="J6"/>
    </sheetView>
  </sheetViews>
  <sheetFormatPr defaultColWidth="8.7109375" defaultRowHeight="12.75"/>
  <cols>
    <col min="1" max="1" width="16.85546875" style="87" customWidth="1"/>
    <col min="2" max="2" width="14.140625" style="87" bestFit="1" customWidth="1"/>
    <col min="3" max="3" width="56.5703125" customWidth="1"/>
  </cols>
  <sheetData>
    <row r="1" spans="1:3" ht="21" thickBot="1">
      <c r="A1" s="385" t="s">
        <v>100</v>
      </c>
      <c r="B1" s="386"/>
      <c r="C1" s="387"/>
    </row>
    <row r="2" spans="1:3" ht="13.5" thickBot="1"/>
    <row r="3" spans="1:3" ht="34.15" customHeight="1" thickBot="1">
      <c r="A3" s="283" t="s">
        <v>90</v>
      </c>
      <c r="B3" s="284" t="s">
        <v>101</v>
      </c>
      <c r="C3" s="285" t="s">
        <v>102</v>
      </c>
    </row>
    <row r="4" spans="1:3" ht="15">
      <c r="A4" s="311" t="str">
        <f>'BORDEREAU DE COMMANDE'!B32</f>
        <v>PS</v>
      </c>
      <c r="B4" s="311">
        <f>'BORDEREAU DE COMMANDE'!A32</f>
        <v>72631</v>
      </c>
      <c r="C4" s="312" t="str">
        <f>'BORDEREAU DE COMMANDE'!C32</f>
        <v>Pull Up Plus P 64-89cm (25-35po)</v>
      </c>
    </row>
    <row r="5" spans="1:3" ht="15">
      <c r="A5" s="311" t="str">
        <f>'BORDEREAU DE COMMANDE'!B33</f>
        <v>PM</v>
      </c>
      <c r="B5" s="311">
        <f>'BORDEREAU DE COMMANDE'!A33</f>
        <v>72632</v>
      </c>
      <c r="C5" s="312" t="str">
        <f>'BORDEREAU DE COMMANDE'!C33</f>
        <v>Pull Up Plus M 86-112cm (34-44po)</v>
      </c>
    </row>
    <row r="6" spans="1:3" ht="15">
      <c r="A6" s="311" t="str">
        <f>'BORDEREAU DE COMMANDE'!B34</f>
        <v>PL</v>
      </c>
      <c r="B6" s="311">
        <f>'BORDEREAU DE COMMANDE'!A34</f>
        <v>72633</v>
      </c>
      <c r="C6" s="312" t="str">
        <f>'BORDEREAU DE COMMANDE'!C34</f>
        <v>Pull Up Plus L 114-147cm (45-58po)</v>
      </c>
    </row>
    <row r="7" spans="1:3" ht="15">
      <c r="A7" s="311" t="str">
        <f>'BORDEREAU DE COMMANDE'!B35</f>
        <v>PXL</v>
      </c>
      <c r="B7" s="311">
        <f>'BORDEREAU DE COMMANDE'!A35</f>
        <v>72634</v>
      </c>
      <c r="C7" s="312" t="str">
        <f>'BORDEREAU DE COMMANDE'!C35</f>
        <v>Pull Up Plus TG 140-168cm (55-66po)</v>
      </c>
    </row>
    <row r="8" spans="1:3" ht="15">
      <c r="A8" s="311" t="str">
        <f>'BORDEREAU DE COMMANDE'!B36</f>
        <v>P2XL</v>
      </c>
      <c r="B8" s="311">
        <f>'BORDEREAU DE COMMANDE'!A36</f>
        <v>72508</v>
      </c>
      <c r="C8" s="312" t="str">
        <f>'BORDEREAU DE COMMANDE'!C36</f>
        <v>Pull Up Plus TTG 173-203cm(68-80po)</v>
      </c>
    </row>
    <row r="9" spans="1:3" ht="15">
      <c r="A9" s="311" t="str">
        <f>'BORDEREAU DE COMMANDE'!B37</f>
        <v>XPS</v>
      </c>
      <c r="B9" s="311">
        <f>'BORDEREAU DE COMMANDE'!A37</f>
        <v>72116</v>
      </c>
      <c r="C9" s="312" t="str">
        <f>'BORDEREAU DE COMMANDE'!C37</f>
        <v>Pull Up Extra P 64-89cm (25-35po)</v>
      </c>
    </row>
    <row r="10" spans="1:3" ht="15">
      <c r="A10" s="311" t="str">
        <f>'BORDEREAU DE COMMANDE'!B38</f>
        <v>XPM</v>
      </c>
      <c r="B10" s="311">
        <f>'BORDEREAU DE COMMANDE'!A38</f>
        <v>72232</v>
      </c>
      <c r="C10" s="312" t="str">
        <f>'BORDEREAU DE COMMANDE'!C38</f>
        <v>Pull Up Extra M 86-112cm (34-44po)</v>
      </c>
    </row>
    <row r="11" spans="1:3" ht="15">
      <c r="A11" s="311" t="str">
        <f>'BORDEREAU DE COMMANDE'!B39</f>
        <v>XPL</v>
      </c>
      <c r="B11" s="311">
        <f>'BORDEREAU DE COMMANDE'!A39</f>
        <v>72332</v>
      </c>
      <c r="C11" s="312" t="str">
        <f>'BORDEREAU DE COMMANDE'!C39</f>
        <v>Pull Up Extra G 114-147cm (45-58po)</v>
      </c>
    </row>
    <row r="12" spans="1:3" ht="15">
      <c r="A12" s="311" t="str">
        <f>'BORDEREAU DE COMMANDE'!B40</f>
        <v>XPXL</v>
      </c>
      <c r="B12" s="311">
        <f>'BORDEREAU DE COMMANDE'!A40</f>
        <v>72425</v>
      </c>
      <c r="C12" s="312" t="str">
        <f>'BORDEREAU DE COMMANDE'!C40</f>
        <v>Pull Up Extra TG 140-168cm (55-66po)</v>
      </c>
    </row>
    <row r="13" spans="1:3" ht="15">
      <c r="A13" s="311" t="str">
        <f>'BORDEREAU DE COMMANDE'!B41</f>
        <v>XP2XL</v>
      </c>
      <c r="B13" s="311">
        <f>'BORDEREAU DE COMMANDE'!A41</f>
        <v>72518</v>
      </c>
      <c r="C13" s="312" t="str">
        <f>'BORDEREAU DE COMMANDE'!C41</f>
        <v>Pull Up Extra TTG 173-203cm (68-80po)</v>
      </c>
    </row>
    <row r="14" spans="1:3" ht="15">
      <c r="A14" s="311" t="str">
        <f>'BORDEREAU DE COMMANDE'!B42</f>
        <v>SPM</v>
      </c>
      <c r="B14" s="311">
        <f>'BORDEREAU DE COMMANDE'!A42</f>
        <v>72235</v>
      </c>
      <c r="C14" s="312" t="str">
        <f>'BORDEREAU DE COMMANDE'!C42</f>
        <v>Pull Up Super M 86-112cm (34-44po)</v>
      </c>
    </row>
    <row r="15" spans="1:3" ht="15">
      <c r="A15" s="311" t="str">
        <f>'BORDEREAU DE COMMANDE'!B43</f>
        <v>SPL</v>
      </c>
      <c r="B15" s="311">
        <f>'BORDEREAU DE COMMANDE'!A43</f>
        <v>72325</v>
      </c>
      <c r="C15" s="312" t="str">
        <f>'BORDEREAU DE COMMANDE'!C43</f>
        <v>Pull Up Super G 114-147cm (45-58po)</v>
      </c>
    </row>
    <row r="16" spans="1:3" ht="15">
      <c r="A16" s="311" t="str">
        <f>'BORDEREAU DE COMMANDE'!B44</f>
        <v>SPXL</v>
      </c>
      <c r="B16" s="311">
        <f>'BORDEREAU DE COMMANDE'!A44</f>
        <v>72427</v>
      </c>
      <c r="C16" s="312" t="str">
        <f>'BORDEREAU DE COMMANDE'!C44</f>
        <v>Pull Up Super TG 140-168cm (55-66po)</v>
      </c>
    </row>
    <row r="17" spans="1:3" ht="15">
      <c r="A17" s="311" t="str">
        <f>'BORDEREAU DE COMMANDE'!B45</f>
        <v>MEN</v>
      </c>
      <c r="B17" s="311">
        <f>'BORDEREAU DE COMMANDE'!A45</f>
        <v>50600</v>
      </c>
      <c r="C17" s="312" t="str">
        <f>'BORDEREAU DE COMMANDE'!C45</f>
        <v>Coussinet pour homme</v>
      </c>
    </row>
    <row r="18" spans="1:3" ht="15">
      <c r="A18" s="311" t="str">
        <f>'BORDEREAU DE COMMANDE'!B46</f>
        <v>RJ</v>
      </c>
      <c r="B18" s="311">
        <f>'BORDEREAU DE COMMANDE'!A46</f>
        <v>62418</v>
      </c>
      <c r="C18" s="312" t="str">
        <f>'BORDEREAU DE COMMANDE'!C46</f>
        <v>Coussinet regulier de jour (Bleu)</v>
      </c>
    </row>
    <row r="19" spans="1:3" ht="15">
      <c r="A19" s="311" t="str">
        <f>'BORDEREAU DE COMMANDE'!B47</f>
        <v>PJ</v>
      </c>
      <c r="B19" s="311">
        <f>'BORDEREAU DE COMMANDE'!A47</f>
        <v>62618</v>
      </c>
      <c r="C19" s="312" t="str">
        <f>'BORDEREAU DE COMMANDE'!C47</f>
        <v>Coussinet Plus de jour (Jaune)</v>
      </c>
    </row>
    <row r="20" spans="1:3" ht="15">
      <c r="A20" s="311" t="str">
        <f>'BORDEREAU DE COMMANDE'!B48</f>
        <v>SN</v>
      </c>
      <c r="B20" s="311">
        <f>'BORDEREAU DE COMMANDE'!A48</f>
        <v>62718</v>
      </c>
      <c r="C20" s="312" t="str">
        <f>'BORDEREAU DE COMMANDE'!C48</f>
        <v>Coussinet Super nuit (Vert)</v>
      </c>
    </row>
    <row r="21" spans="1:3" ht="15">
      <c r="A21" s="311" t="str">
        <f>'BORDEREAU DE COMMANDE'!B49</f>
        <v>CE</v>
      </c>
      <c r="B21" s="311">
        <f>'BORDEREAU DE COMMANDE'!A49</f>
        <v>62321</v>
      </c>
      <c r="C21" s="312" t="str">
        <f>'BORDEREAU DE COMMANDE'!C49</f>
        <v>Coussinet Extra Comfort</v>
      </c>
    </row>
    <row r="22" spans="1:3" ht="15">
      <c r="A22" s="311" t="str">
        <f>'BORDEREAU DE COMMANDE'!B50</f>
        <v>P</v>
      </c>
      <c r="B22" s="311">
        <f>'BORDEREAU DE COMMANDE'!A50</f>
        <v>66100</v>
      </c>
      <c r="C22" s="312" t="str">
        <f>'BORDEREAU DE COMMANDE'!C50</f>
        <v>Culotte Petite 4 attaches 56-91cm (22-36po)</v>
      </c>
    </row>
    <row r="23" spans="1:3" ht="15">
      <c r="A23" s="311" t="str">
        <f>'BORDEREAU DE COMMANDE'!B51</f>
        <v>MR</v>
      </c>
      <c r="B23" s="311">
        <f>'BORDEREAU DE COMMANDE'!A51</f>
        <v>67802</v>
      </c>
      <c r="C23" s="312" t="str">
        <f>'BORDEREAU DE COMMANDE'!C51</f>
        <v>Culotte Stretch Ultra M/R 84-132cm (35-52po)</v>
      </c>
    </row>
    <row r="24" spans="1:3" ht="15">
      <c r="A24" s="311" t="str">
        <f>'BORDEREAU DE COMMANDE'!B52</f>
        <v>LXL</v>
      </c>
      <c r="B24" s="311">
        <f>'BORDEREAU DE COMMANDE'!A52</f>
        <v>67803</v>
      </c>
      <c r="C24" s="312" t="str">
        <f>'BORDEREAU DE COMMANDE'!C52</f>
        <v>Culotte Stretch Ultra L/XL 104-163cm (41-64po)</v>
      </c>
    </row>
    <row r="25" spans="1:3" ht="15">
      <c r="A25" s="311" t="str">
        <f>'BORDEREAU DE COMMANDE'!B53</f>
        <v>2XL</v>
      </c>
      <c r="B25" s="311">
        <f>'BORDEREAU DE COMMANDE'!A53</f>
        <v>61390</v>
      </c>
      <c r="C25" s="312" t="str">
        <f>'BORDEREAU DE COMMANDE'!C53</f>
        <v>Culotte Stretch Ultra TTG 163-178cm (64-70po)</v>
      </c>
    </row>
    <row r="26" spans="1:3" ht="15">
      <c r="A26" s="311" t="str">
        <f>'BORDEREAU DE COMMANDE'!B54</f>
        <v>3XL</v>
      </c>
      <c r="B26" s="311">
        <f>'BORDEREAU DE COMMANDE'!A54</f>
        <v>61391</v>
      </c>
      <c r="C26" s="312" t="str">
        <f>'BORDEREAU DE COMMANDE'!C54</f>
        <v>Culotte Stretch Super TTTG 175-244cm (69-96po)</v>
      </c>
    </row>
    <row r="27" spans="1:3" ht="15">
      <c r="A27" s="311" t="str">
        <f>'BORDEREAU DE COMMANDE'!B55</f>
        <v>SMR</v>
      </c>
      <c r="B27" s="311">
        <f>'BORDEREAU DE COMMANDE'!A55</f>
        <v>67902</v>
      </c>
      <c r="C27" s="312" t="str">
        <f>'BORDEREAU DE COMMANDE'!C55</f>
        <v>Culotte Stretch Super M/R 84-132cm (33-52po)</v>
      </c>
    </row>
    <row r="28" spans="1:3" ht="15">
      <c r="A28" s="311" t="str">
        <f>'BORDEREAU DE COMMANDE'!B56</f>
        <v>SLXL</v>
      </c>
      <c r="B28" s="311">
        <f>'BORDEREAU DE COMMANDE'!A56</f>
        <v>67903</v>
      </c>
      <c r="C28" s="312" t="str">
        <f>'BORDEREAU DE COMMANDE'!C56</f>
        <v>Culotte Stretch Super L/XL 104-163cm (41-64po)</v>
      </c>
    </row>
    <row r="29" spans="1:3" ht="15">
      <c r="A29" s="311" t="str">
        <f>'BORDEREAU DE COMMANDE'!B57</f>
        <v>S8</v>
      </c>
      <c r="B29" s="311">
        <f>'BORDEREAU DE COMMANDE'!A57</f>
        <v>67804</v>
      </c>
      <c r="C29" s="312" t="str">
        <f>'BORDEREAU DE COMMANDE'!C57</f>
        <v>Culotte Flex Super #8 61-87cm (24-34po)</v>
      </c>
    </row>
    <row r="30" spans="1:3" ht="15">
      <c r="A30" s="311" t="str">
        <f>'BORDEREAU DE COMMANDE'!B58</f>
        <v>S12</v>
      </c>
      <c r="B30" s="311">
        <f>'BORDEREAU DE COMMANDE'!A58</f>
        <v>67805</v>
      </c>
      <c r="C30" s="312" t="str">
        <f>'BORDEREAU DE COMMANDE'!C58</f>
        <v>Culotte Flex Super #12 71-107cm (28-42po)</v>
      </c>
    </row>
    <row r="31" spans="1:3" ht="15">
      <c r="A31" s="311" t="str">
        <f>'BORDEREAU DE COMMANDE'!B59</f>
        <v>S16</v>
      </c>
      <c r="B31" s="311">
        <f>'BORDEREAU DE COMMANDE'!A59</f>
        <v>67806</v>
      </c>
      <c r="C31" s="312" t="str">
        <f>'BORDEREAU DE COMMANDE'!C59</f>
        <v>Culotte Flex Super #16 84-27cm (33-50po)</v>
      </c>
    </row>
    <row r="32" spans="1:3" ht="15">
      <c r="A32" s="311" t="str">
        <f>'BORDEREAU DE COMMANDE'!B60</f>
        <v>S20</v>
      </c>
      <c r="B32" s="311">
        <f>'BORDEREAU DE COMMANDE'!A60</f>
        <v>67807</v>
      </c>
      <c r="C32" s="312" t="str">
        <f>'BORDEREAU DE COMMANDE'!C60</f>
        <v>Culotte Flex Super #20 104-155cm (41-61po)</v>
      </c>
    </row>
    <row r="33" spans="1:3" ht="17.45" customHeight="1">
      <c r="A33" s="311" t="str">
        <f>'BORDEREAU DE COMMANDE'!B61</f>
        <v>BUTG</v>
      </c>
      <c r="B33" s="311">
        <f>'BORDEREAU DE COMMANDE'!A61</f>
        <v>61375</v>
      </c>
      <c r="C33" s="312" t="str">
        <f>'BORDEREAU DE COMMANDE'!C61</f>
        <v>Culotte Bariatrique Ultra Peche 152-63cm (60-64po)</v>
      </c>
    </row>
  </sheetData>
  <sheetProtection algorithmName="SHA-512" hashValue="Tnjj2xM/PWZ03kf1FUoau938ckw4nfP0jtS5elDLi3A0uGJeAD0p42BgcjByfaCajd16arJhN7cVo8RHIco2Lg==" saltValue="Py3ElZadIwDGiSsc5GvcVw==" spinCount="100000" sheet="1" formatCells="0" formatColumns="0" formatRows="0" insertColumns="0" insertRows="0"/>
  <protectedRanges>
    <protectedRange sqref="A1:C1" name="Range1_1"/>
    <protectedRange sqref="A3:C3" name="Range1_2"/>
  </protectedRanges>
  <mergeCells count="1">
    <mergeCell ref="A1:C1"/>
  </mergeCells>
  <phoneticPr fontId="11" type="noConversion"/>
  <pageMargins left="0.75" right="0.75" top="1" bottom="1" header="0.5" footer="0.5"/>
  <pageSetup scale="87" orientation="portrait" r:id="rId1"/>
  <headerFooter alignWithMargins="0">
    <oddFooter>&amp;R&amp;1#&amp;"Calibri"&amp;10&amp;K000000Essity Internal</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W38"/>
  <sheetViews>
    <sheetView showGridLines="0" topLeftCell="A7" zoomScaleNormal="100" workbookViewId="0">
      <selection activeCell="B13" sqref="B13"/>
    </sheetView>
  </sheetViews>
  <sheetFormatPr defaultColWidth="9.140625" defaultRowHeight="12.75"/>
  <cols>
    <col min="1" max="1" width="30.5703125" customWidth="1"/>
    <col min="2" max="2" width="9.5703125" customWidth="1"/>
    <col min="3" max="3" width="8.85546875" customWidth="1"/>
    <col min="4" max="4" width="8.5703125" bestFit="1" customWidth="1"/>
    <col min="5" max="5" width="9.85546875" bestFit="1" customWidth="1"/>
    <col min="6" max="6" width="14.140625" customWidth="1"/>
    <col min="7" max="7" width="16.140625" customWidth="1"/>
    <col min="8" max="8" width="10.85546875" customWidth="1"/>
    <col min="9" max="9" width="16.28515625" bestFit="1" customWidth="1"/>
    <col min="10" max="10" width="10.7109375" customWidth="1"/>
    <col min="11" max="11" width="12.42578125" customWidth="1"/>
    <col min="12" max="12" width="12.28515625" customWidth="1"/>
    <col min="13" max="13" width="20.140625" customWidth="1"/>
    <col min="14" max="14" width="16.85546875" customWidth="1"/>
  </cols>
  <sheetData>
    <row r="1" spans="1:23" s="3" customFormat="1" ht="20.25">
      <c r="A1" s="270" t="s">
        <v>11</v>
      </c>
    </row>
    <row r="2" spans="1:23" s="3" customFormat="1" ht="15.75">
      <c r="A2" s="4" t="s">
        <v>58</v>
      </c>
      <c r="B2" s="388"/>
      <c r="C2" s="388"/>
      <c r="D2" s="388"/>
    </row>
    <row r="3" spans="1:23" s="3" customFormat="1" ht="15.75">
      <c r="A3" s="4" t="s">
        <v>59</v>
      </c>
      <c r="B3" s="389">
        <f ca="1">IF('BORDEREAU DE COMMANDE'!$C$4="","No date entered",'BORDEREAU DE COMMANDE'!$C$4)</f>
        <v>45175</v>
      </c>
      <c r="C3" s="389"/>
      <c r="D3" s="16"/>
      <c r="L3" s="47"/>
    </row>
    <row r="4" spans="1:23" s="3" customFormat="1" ht="19.5" customHeight="1">
      <c r="A4" s="49" t="s">
        <v>103</v>
      </c>
      <c r="B4" s="19" t="s">
        <v>104</v>
      </c>
      <c r="C4" s="15"/>
      <c r="D4" s="17"/>
    </row>
    <row r="5" spans="1:23" ht="19.5" customHeight="1">
      <c r="A5" s="49" t="s">
        <v>105</v>
      </c>
      <c r="B5" s="20">
        <v>0</v>
      </c>
      <c r="C5" s="17"/>
      <c r="D5" s="17"/>
      <c r="L5" s="18"/>
    </row>
    <row r="6" spans="1:23" ht="13.5" thickBot="1"/>
    <row r="7" spans="1:23" s="97" customFormat="1" ht="16.5" thickBot="1">
      <c r="A7" s="272"/>
      <c r="B7" s="273" t="s">
        <v>64</v>
      </c>
      <c r="C7" s="274" t="s">
        <v>64</v>
      </c>
      <c r="D7" s="390" t="s">
        <v>106</v>
      </c>
      <c r="E7" s="391"/>
      <c r="F7" s="272" t="s">
        <v>68</v>
      </c>
      <c r="G7" s="392" t="s">
        <v>105</v>
      </c>
      <c r="H7" s="393"/>
      <c r="I7" s="393"/>
      <c r="J7" s="394"/>
      <c r="K7" s="275"/>
      <c r="L7" s="275" t="s">
        <v>107</v>
      </c>
      <c r="M7" s="276"/>
    </row>
    <row r="8" spans="1:23" s="97" customFormat="1" ht="16.5" thickBot="1">
      <c r="A8" s="277" t="s">
        <v>108</v>
      </c>
      <c r="B8" s="278" t="s">
        <v>109</v>
      </c>
      <c r="C8" s="279" t="s">
        <v>110</v>
      </c>
      <c r="D8" s="280" t="s">
        <v>111</v>
      </c>
      <c r="E8" s="281" t="s">
        <v>112</v>
      </c>
      <c r="F8" s="277" t="s">
        <v>113</v>
      </c>
      <c r="G8" s="282" t="s">
        <v>114</v>
      </c>
      <c r="H8" s="280" t="s">
        <v>70</v>
      </c>
      <c r="I8" s="280" t="s">
        <v>115</v>
      </c>
      <c r="J8" s="280" t="s">
        <v>70</v>
      </c>
      <c r="K8" s="280" t="s">
        <v>116</v>
      </c>
      <c r="L8" s="281" t="s">
        <v>117</v>
      </c>
      <c r="M8" s="277" t="s">
        <v>118</v>
      </c>
    </row>
    <row r="9" spans="1:23" ht="15">
      <c r="A9" s="141" t="s">
        <v>119</v>
      </c>
      <c r="B9" s="137">
        <f>IF(SUM(B10:B27)="","",SUM(B10:B27))</f>
        <v>0</v>
      </c>
      <c r="C9" s="137">
        <f>IF(SUM(C10:C27)="","",SUM(C10:C27))</f>
        <v>0</v>
      </c>
      <c r="D9" s="137">
        <f>IF(SUM(D10:D27)="","",SUM(D10:D27))</f>
        <v>0</v>
      </c>
      <c r="E9" s="142">
        <f>IF(D9=0,0,D9/C9)</f>
        <v>0</v>
      </c>
      <c r="F9" s="144">
        <f>IF(SUM(F10:F27)="","",SUM(F10:F27))</f>
        <v>0</v>
      </c>
      <c r="G9" s="138">
        <f>IF(SUM(G10:G27)="","",SUM(G10:G27))</f>
        <v>0</v>
      </c>
      <c r="H9" s="139">
        <f>IF(SUM(H10:H27)="","",SUM(H10:H27))</f>
        <v>0</v>
      </c>
      <c r="I9" s="143">
        <f>IF(SUM(I10:I27)="","",SUM(I10:I27))</f>
        <v>0</v>
      </c>
      <c r="J9" s="145">
        <f>IF(SUM(J10:J27)="","",SUM(J10:J27))</f>
        <v>0</v>
      </c>
      <c r="K9" s="144">
        <f>IF(F9=0,0,F9/D9/$B$4)</f>
        <v>0</v>
      </c>
      <c r="L9" s="144">
        <f>IF(F9=0,0,F9/C9/$B$4)</f>
        <v>0</v>
      </c>
      <c r="M9" s="140">
        <f>IF(F9=0,0,F9/B9/$B$4)</f>
        <v>0</v>
      </c>
      <c r="N9" s="324"/>
      <c r="O9" s="324"/>
      <c r="P9" s="324"/>
      <c r="Q9" s="324"/>
      <c r="R9" s="324"/>
      <c r="S9" s="324"/>
      <c r="T9" s="324"/>
      <c r="U9" s="324"/>
      <c r="V9" s="324"/>
      <c r="W9" s="324"/>
    </row>
    <row r="10" spans="1:23" s="98" customFormat="1" ht="15">
      <c r="A10" s="167">
        <f>IF('BORDEREAU DE COMMANDE'!C9="","",'BORDEREAU DE COMMANDE'!C9)</f>
        <v>1</v>
      </c>
      <c r="B10" s="168" t="str">
        <f>IF('1'!$C$87=0,"",'1'!$C$87)</f>
        <v/>
      </c>
      <c r="C10" s="168" t="str">
        <f>IF('1'!$C$86=0,"",'1'!$C$86)</f>
        <v/>
      </c>
      <c r="D10" s="168" t="str">
        <f>IF('1'!$C$88=0,"",'1'!$C$88)</f>
        <v/>
      </c>
      <c r="E10" s="169" t="str">
        <f>IF(D10="","",D10/C10)</f>
        <v/>
      </c>
      <c r="F10" s="170" t="str">
        <f>IF(SUM('Liste de Distrib. Hebd.'!B107:AE107)=0,"",SUM('Liste de Distrib. Hebd.'!B107:AE107))</f>
        <v/>
      </c>
      <c r="G10" s="171" t="str">
        <f>IF(C10="","",C10*$B$4*$B$5)</f>
        <v/>
      </c>
      <c r="H10" s="172" t="str">
        <f>IF(F10="","",G10-F10)</f>
        <v/>
      </c>
      <c r="I10" s="171" t="str">
        <f>IF(B10="","",B10*$B$4*$B$5)</f>
        <v/>
      </c>
      <c r="J10" s="172" t="str">
        <f>IF(F10="","",I10-F10)</f>
        <v/>
      </c>
      <c r="K10" s="170" t="str">
        <f>IF(F10="","",F10/D10/$B$4)</f>
        <v/>
      </c>
      <c r="L10" s="170" t="str">
        <f>IF(F10="","",F10/C10/$B$4)</f>
        <v/>
      </c>
      <c r="M10" s="170" t="str">
        <f>IF(F10="","",F10/B10/$B$4)</f>
        <v/>
      </c>
    </row>
    <row r="11" spans="1:23" s="98" customFormat="1" ht="15">
      <c r="A11" s="167">
        <f>IF('BORDEREAU DE COMMANDE'!C10="","",'BORDEREAU DE COMMANDE'!C10)</f>
        <v>2</v>
      </c>
      <c r="B11" s="168" t="str">
        <f>IF('2'!$C$92=0,"",'2'!$C$92)</f>
        <v/>
      </c>
      <c r="C11" s="168" t="str">
        <f>IF('2'!$C$91=0,"",'2'!$C$91)</f>
        <v/>
      </c>
      <c r="D11" s="168" t="str">
        <f>IF('2'!$C$93=0,"",'2'!$C$93)</f>
        <v/>
      </c>
      <c r="E11" s="169" t="str">
        <f t="shared" ref="E11:E19" si="0">IF(D11="","",D11/C11)</f>
        <v/>
      </c>
      <c r="F11" s="170" t="str">
        <f>IF(SUM('Liste de Distrib. Hebd.'!B108:AE108)=0,"",SUM('Liste de Distrib. Hebd.'!B108:AE108))</f>
        <v/>
      </c>
      <c r="G11" s="171" t="str">
        <f t="shared" ref="G11:G19" si="1">IF(C11="","",C11*$B$4*$B$5)</f>
        <v/>
      </c>
      <c r="H11" s="172" t="str">
        <f t="shared" ref="H11:H19" si="2">IF(F11="","",G11-F11)</f>
        <v/>
      </c>
      <c r="I11" s="171" t="str">
        <f t="shared" ref="I11:I19" si="3">IF(B11="","",B11*$B$4*$B$5)</f>
        <v/>
      </c>
      <c r="J11" s="172" t="str">
        <f t="shared" ref="J11:J19" si="4">IF(F11="","",I11-F11)</f>
        <v/>
      </c>
      <c r="K11" s="170" t="str">
        <f t="shared" ref="K11:K19" si="5">IF(F11="","",F11/D11/$B$4)</f>
        <v/>
      </c>
      <c r="L11" s="170" t="str">
        <f t="shared" ref="L11:L19" si="6">IF(F11="","",F11/C11/$B$4)</f>
        <v/>
      </c>
      <c r="M11" s="170" t="str">
        <f t="shared" ref="M11:M19" si="7">IF(F11="","",F11/B11/$B$4)</f>
        <v/>
      </c>
    </row>
    <row r="12" spans="1:23" s="98" customFormat="1" ht="15">
      <c r="A12" s="167">
        <f>IF('BORDEREAU DE COMMANDE'!C11="","",'BORDEREAU DE COMMANDE'!C11)</f>
        <v>3</v>
      </c>
      <c r="B12" s="168" t="str">
        <f>IF('3'!$C$60=0,"",'3'!$C$60)</f>
        <v/>
      </c>
      <c r="C12" s="168" t="str">
        <f>IF('3'!$C$59=0,"",'3'!$C$59)</f>
        <v/>
      </c>
      <c r="D12" s="168" t="str">
        <f>IF('3'!$C$61=0,"",'3'!$C$61)</f>
        <v/>
      </c>
      <c r="E12" s="169" t="str">
        <f t="shared" si="0"/>
        <v/>
      </c>
      <c r="F12" s="170" t="str">
        <f>IF(SUM('Liste de Distrib. Hebd.'!B109:AE109)=0,"",SUM('Liste de Distrib. Hebd.'!B109:AE109))</f>
        <v/>
      </c>
      <c r="G12" s="171" t="str">
        <f t="shared" si="1"/>
        <v/>
      </c>
      <c r="H12" s="172" t="str">
        <f t="shared" si="2"/>
        <v/>
      </c>
      <c r="I12" s="171" t="str">
        <f t="shared" si="3"/>
        <v/>
      </c>
      <c r="J12" s="172" t="str">
        <f t="shared" si="4"/>
        <v/>
      </c>
      <c r="K12" s="170" t="str">
        <f t="shared" si="5"/>
        <v/>
      </c>
      <c r="L12" s="170" t="str">
        <f t="shared" si="6"/>
        <v/>
      </c>
      <c r="M12" s="170" t="str">
        <f t="shared" si="7"/>
        <v/>
      </c>
    </row>
    <row r="13" spans="1:23" s="98" customFormat="1" ht="15">
      <c r="A13" s="167">
        <f>IF('BORDEREAU DE COMMANDE'!C12="","",'BORDEREAU DE COMMANDE'!C12)</f>
        <v>4</v>
      </c>
      <c r="B13" s="168" t="str">
        <f>IF('4'!$C$60=0,"",'4'!$C$60)</f>
        <v/>
      </c>
      <c r="C13" s="168" t="str">
        <f>IF('4'!$C$59=0,"",'4'!$C$59)</f>
        <v/>
      </c>
      <c r="D13" s="168" t="str">
        <f>IF('4'!$C$61=0,"",'4'!$C$61)</f>
        <v/>
      </c>
      <c r="E13" s="169" t="str">
        <f t="shared" si="0"/>
        <v/>
      </c>
      <c r="F13" s="170" t="str">
        <f>IF(SUM('Liste de Distrib. Hebd.'!B110:AE110)=0,"",SUM('Liste de Distrib. Hebd.'!B110:AE110))</f>
        <v/>
      </c>
      <c r="G13" s="171" t="str">
        <f t="shared" si="1"/>
        <v/>
      </c>
      <c r="H13" s="172" t="str">
        <f t="shared" si="2"/>
        <v/>
      </c>
      <c r="I13" s="171" t="str">
        <f t="shared" si="3"/>
        <v/>
      </c>
      <c r="J13" s="172" t="str">
        <f t="shared" si="4"/>
        <v/>
      </c>
      <c r="K13" s="170" t="str">
        <f t="shared" si="5"/>
        <v/>
      </c>
      <c r="L13" s="170" t="str">
        <f t="shared" si="6"/>
        <v/>
      </c>
      <c r="M13" s="170" t="str">
        <f t="shared" si="7"/>
        <v/>
      </c>
    </row>
    <row r="14" spans="1:23" s="98" customFormat="1" ht="15">
      <c r="A14" s="167">
        <f>IF('BORDEREAU DE COMMANDE'!C13="","",'BORDEREAU DE COMMANDE'!C13)</f>
        <v>5</v>
      </c>
      <c r="B14" s="168" t="str">
        <f>IF('5'!$C$60=0,"",'5'!$C$60)</f>
        <v/>
      </c>
      <c r="C14" s="168" t="str">
        <f>IF('5'!$C$59=0,"",'5'!$C$59)</f>
        <v/>
      </c>
      <c r="D14" s="168" t="str">
        <f>IF('5'!$C$61=0,"",'5'!$C$61)</f>
        <v/>
      </c>
      <c r="E14" s="169" t="str">
        <f t="shared" si="0"/>
        <v/>
      </c>
      <c r="F14" s="170" t="str">
        <f>IF(SUM('Liste de Distrib. Hebd.'!B111:AE111)=0,"",SUM('Liste de Distrib. Hebd.'!B111:AE111))</f>
        <v/>
      </c>
      <c r="G14" s="171" t="str">
        <f t="shared" si="1"/>
        <v/>
      </c>
      <c r="H14" s="172" t="str">
        <f t="shared" si="2"/>
        <v/>
      </c>
      <c r="I14" s="171" t="str">
        <f t="shared" si="3"/>
        <v/>
      </c>
      <c r="J14" s="172" t="str">
        <f t="shared" si="4"/>
        <v/>
      </c>
      <c r="K14" s="170" t="str">
        <f t="shared" si="5"/>
        <v/>
      </c>
      <c r="L14" s="170" t="str">
        <f t="shared" si="6"/>
        <v/>
      </c>
      <c r="M14" s="170" t="str">
        <f t="shared" si="7"/>
        <v/>
      </c>
    </row>
    <row r="15" spans="1:23" s="98" customFormat="1" ht="15">
      <c r="A15" s="167">
        <f>IF('BORDEREAU DE COMMANDE'!C14="","",'BORDEREAU DE COMMANDE'!C14)</f>
        <v>6</v>
      </c>
      <c r="B15" s="168" t="str">
        <f>IF('6'!$C$60=0,"",'6'!$C$60)</f>
        <v/>
      </c>
      <c r="C15" s="168" t="str">
        <f>IF('6'!$C$59=0,"",'6'!$C$59)</f>
        <v/>
      </c>
      <c r="D15" s="168" t="str">
        <f>IF('6'!$C$61=0,"",'6'!$C$61)</f>
        <v/>
      </c>
      <c r="E15" s="169" t="str">
        <f t="shared" si="0"/>
        <v/>
      </c>
      <c r="F15" s="170" t="str">
        <f>IF(SUM('Liste de Distrib. Hebd.'!B112:AE112)=0,"",SUM('Liste de Distrib. Hebd.'!B112:AE112))</f>
        <v/>
      </c>
      <c r="G15" s="171" t="str">
        <f t="shared" si="1"/>
        <v/>
      </c>
      <c r="H15" s="172" t="str">
        <f t="shared" si="2"/>
        <v/>
      </c>
      <c r="I15" s="171" t="str">
        <f t="shared" si="3"/>
        <v/>
      </c>
      <c r="J15" s="172" t="str">
        <f t="shared" si="4"/>
        <v/>
      </c>
      <c r="K15" s="170" t="str">
        <f t="shared" si="5"/>
        <v/>
      </c>
      <c r="L15" s="170" t="str">
        <f t="shared" si="6"/>
        <v/>
      </c>
      <c r="M15" s="170" t="str">
        <f t="shared" si="7"/>
        <v/>
      </c>
    </row>
    <row r="16" spans="1:23" s="98" customFormat="1" ht="15">
      <c r="A16" s="167">
        <f>IF('BORDEREAU DE COMMANDE'!C15="","",'BORDEREAU DE COMMANDE'!C15)</f>
        <v>7</v>
      </c>
      <c r="B16" s="168" t="str">
        <f>IF('7'!$C$60=0,"",'7'!$C$60)</f>
        <v/>
      </c>
      <c r="C16" s="168" t="str">
        <f>IF('7'!$C$59=0,"",'7'!$C$59)</f>
        <v/>
      </c>
      <c r="D16" s="168" t="str">
        <f>IF('7'!$C$61=0,"",'7'!$C$61)</f>
        <v/>
      </c>
      <c r="E16" s="169" t="str">
        <f t="shared" si="0"/>
        <v/>
      </c>
      <c r="F16" s="170" t="str">
        <f>IF(SUM('Liste de Distrib. Hebd.'!B113:AE113)=0,"",SUM('Liste de Distrib. Hebd.'!B113:AE113))</f>
        <v/>
      </c>
      <c r="G16" s="171" t="str">
        <f>IF(C16="","",C16*$B$4*$B$5)</f>
        <v/>
      </c>
      <c r="H16" s="172" t="str">
        <f t="shared" si="2"/>
        <v/>
      </c>
      <c r="I16" s="171" t="str">
        <f t="shared" si="3"/>
        <v/>
      </c>
      <c r="J16" s="172" t="str">
        <f t="shared" si="4"/>
        <v/>
      </c>
      <c r="K16" s="170" t="str">
        <f t="shared" si="5"/>
        <v/>
      </c>
      <c r="L16" s="170" t="str">
        <f t="shared" si="6"/>
        <v/>
      </c>
      <c r="M16" s="170" t="str">
        <f t="shared" si="7"/>
        <v/>
      </c>
    </row>
    <row r="17" spans="1:13" s="98" customFormat="1" ht="15">
      <c r="A17" s="167">
        <f>IF('BORDEREAU DE COMMANDE'!C16="","",'BORDEREAU DE COMMANDE'!C16)</f>
        <v>8</v>
      </c>
      <c r="B17" s="168" t="str">
        <f>IF('8'!$C$60=0,"",'8'!$C$60)</f>
        <v/>
      </c>
      <c r="C17" s="168" t="str">
        <f>IF('8'!$C$59=0,"",'8'!$C$59)</f>
        <v/>
      </c>
      <c r="D17" s="168" t="str">
        <f>IF('8'!$C$61=0,"",'8'!$C$61)</f>
        <v/>
      </c>
      <c r="E17" s="169" t="str">
        <f t="shared" si="0"/>
        <v/>
      </c>
      <c r="F17" s="170" t="str">
        <f>IF(SUM('Liste de Distrib. Hebd.'!B114:AE114)=0,"",SUM('Liste de Distrib. Hebd.'!B114:AE114))</f>
        <v/>
      </c>
      <c r="G17" s="171" t="str">
        <f t="shared" si="1"/>
        <v/>
      </c>
      <c r="H17" s="172" t="str">
        <f t="shared" si="2"/>
        <v/>
      </c>
      <c r="I17" s="171" t="str">
        <f t="shared" si="3"/>
        <v/>
      </c>
      <c r="J17" s="172" t="str">
        <f t="shared" si="4"/>
        <v/>
      </c>
      <c r="K17" s="170" t="str">
        <f t="shared" si="5"/>
        <v/>
      </c>
      <c r="L17" s="170" t="str">
        <f t="shared" si="6"/>
        <v/>
      </c>
      <c r="M17" s="170" t="str">
        <f t="shared" si="7"/>
        <v/>
      </c>
    </row>
    <row r="18" spans="1:13" s="98" customFormat="1" ht="15">
      <c r="A18" s="167">
        <f>IF('BORDEREAU DE COMMANDE'!C17="","",'BORDEREAU DE COMMANDE'!C17)</f>
        <v>9</v>
      </c>
      <c r="B18" s="168" t="str">
        <f>IF('9'!$C$60=0,"",'9'!$C$60)</f>
        <v/>
      </c>
      <c r="C18" s="168" t="str">
        <f>IF('9'!$C$59=0,"",'9'!$C$59)</f>
        <v/>
      </c>
      <c r="D18" s="168" t="str">
        <f>IF('9'!$C$61=0,"",'9'!$C$61)</f>
        <v/>
      </c>
      <c r="E18" s="169" t="str">
        <f t="shared" si="0"/>
        <v/>
      </c>
      <c r="F18" s="170" t="str">
        <f>IF(SUM('Liste de Distrib. Hebd.'!B115:AE115)=0,"",SUM('Liste de Distrib. Hebd.'!B115:AE115))</f>
        <v/>
      </c>
      <c r="G18" s="171" t="str">
        <f t="shared" si="1"/>
        <v/>
      </c>
      <c r="H18" s="172" t="str">
        <f t="shared" si="2"/>
        <v/>
      </c>
      <c r="I18" s="171" t="str">
        <f t="shared" si="3"/>
        <v/>
      </c>
      <c r="J18" s="172" t="str">
        <f t="shared" si="4"/>
        <v/>
      </c>
      <c r="K18" s="170" t="str">
        <f t="shared" si="5"/>
        <v/>
      </c>
      <c r="L18" s="170" t="str">
        <f t="shared" si="6"/>
        <v/>
      </c>
      <c r="M18" s="170" t="str">
        <f t="shared" si="7"/>
        <v/>
      </c>
    </row>
    <row r="19" spans="1:13" s="98" customFormat="1" ht="15">
      <c r="A19" s="167">
        <f>IF('BORDEREAU DE COMMANDE'!C18="","",'BORDEREAU DE COMMANDE'!C18)</f>
        <v>10</v>
      </c>
      <c r="B19" s="168" t="str">
        <f>IF('10'!$C$60=0,"",'10'!$C$60)</f>
        <v/>
      </c>
      <c r="C19" s="168" t="str">
        <f>IF('10'!$C$59=0,"",'10'!$C$59)</f>
        <v/>
      </c>
      <c r="D19" s="168" t="str">
        <f>IF('10'!$C$61=0,"",'10'!$C$61)</f>
        <v/>
      </c>
      <c r="E19" s="169" t="str">
        <f t="shared" si="0"/>
        <v/>
      </c>
      <c r="F19" s="170" t="str">
        <f>IF(SUM('Liste de Distrib. Hebd.'!B116:AE116)=0,"",SUM('Liste de Distrib. Hebd.'!B116:AE116))</f>
        <v/>
      </c>
      <c r="G19" s="171" t="str">
        <f t="shared" si="1"/>
        <v/>
      </c>
      <c r="H19" s="172" t="str">
        <f t="shared" si="2"/>
        <v/>
      </c>
      <c r="I19" s="171" t="str">
        <f t="shared" si="3"/>
        <v/>
      </c>
      <c r="J19" s="172" t="str">
        <f t="shared" si="4"/>
        <v/>
      </c>
      <c r="K19" s="170" t="str">
        <f t="shared" si="5"/>
        <v/>
      </c>
      <c r="L19" s="170" t="str">
        <f t="shared" si="6"/>
        <v/>
      </c>
      <c r="M19" s="170" t="str">
        <f t="shared" si="7"/>
        <v/>
      </c>
    </row>
    <row r="20" spans="1:13" s="98" customFormat="1" ht="15">
      <c r="A20" s="167">
        <f>IF('BORDEREAU DE COMMANDE'!C19="","",'BORDEREAU DE COMMANDE'!C19)</f>
        <v>11</v>
      </c>
      <c r="B20" s="168" t="str">
        <f>IF('11'!$C$60=0,"",'11'!$C$60)</f>
        <v/>
      </c>
      <c r="C20" s="168" t="str">
        <f>IF('11'!$C$59=0,"",'11'!$C$59)</f>
        <v/>
      </c>
      <c r="D20" s="168" t="str">
        <f>IF('11'!$C$61=0,"",'11'!$C$61)</f>
        <v/>
      </c>
      <c r="E20" s="169" t="str">
        <f t="shared" ref="E20:E27" si="8">IF(D20="","",D20/C20)</f>
        <v/>
      </c>
      <c r="F20" s="170" t="str">
        <f>IF(SUM('Liste de Distrib. Hebd.'!B117:AE117)=0,"",SUM('Liste de Distrib. Hebd.'!B117:AE117))</f>
        <v/>
      </c>
      <c r="G20" s="171" t="str">
        <f t="shared" ref="G20:G27" si="9">IF(C20="","",C20*$B$4*$B$5)</f>
        <v/>
      </c>
      <c r="H20" s="172" t="str">
        <f t="shared" ref="H20:H27" si="10">IF(F20="","",G20-F20)</f>
        <v/>
      </c>
      <c r="I20" s="171" t="str">
        <f t="shared" ref="I20:I27" si="11">IF(B20="","",B20*$B$4*$B$5)</f>
        <v/>
      </c>
      <c r="J20" s="172" t="str">
        <f t="shared" ref="J20:J27" si="12">IF(F20="","",I20-F20)</f>
        <v/>
      </c>
      <c r="K20" s="170" t="str">
        <f t="shared" ref="K20:K27" si="13">IF(F20="","",F20/D20/$B$4)</f>
        <v/>
      </c>
      <c r="L20" s="170" t="str">
        <f t="shared" ref="L20:L27" si="14">IF(F20="","",F20/C20/$B$4)</f>
        <v/>
      </c>
      <c r="M20" s="170" t="str">
        <f t="shared" ref="M20:M27" si="15">IF(F20="","",F20/B20/$B$4)</f>
        <v/>
      </c>
    </row>
    <row r="21" spans="1:13" s="98" customFormat="1" ht="15">
      <c r="A21" s="167">
        <f>IF('BORDEREAU DE COMMANDE'!C20="","",'BORDEREAU DE COMMANDE'!C20)</f>
        <v>12</v>
      </c>
      <c r="B21" s="168" t="str">
        <f>IF('12'!$C$60=0,"",'12'!$C$60)</f>
        <v/>
      </c>
      <c r="C21" s="168" t="str">
        <f>IF('12'!$C$59=0,"",'12'!$C$59)</f>
        <v/>
      </c>
      <c r="D21" s="168" t="str">
        <f>IF('12'!$C$61=0,"",'12'!$C$61)</f>
        <v/>
      </c>
      <c r="E21" s="169" t="str">
        <f t="shared" si="8"/>
        <v/>
      </c>
      <c r="F21" s="170" t="str">
        <f>IF(SUM('Liste de Distrib. Hebd.'!B118:AE118)=0,"",SUM('Liste de Distrib. Hebd.'!B118:AE118))</f>
        <v/>
      </c>
      <c r="G21" s="171" t="str">
        <f t="shared" si="9"/>
        <v/>
      </c>
      <c r="H21" s="172" t="str">
        <f t="shared" si="10"/>
        <v/>
      </c>
      <c r="I21" s="171" t="str">
        <f t="shared" si="11"/>
        <v/>
      </c>
      <c r="J21" s="172" t="str">
        <f t="shared" si="12"/>
        <v/>
      </c>
      <c r="K21" s="170" t="str">
        <f t="shared" si="13"/>
        <v/>
      </c>
      <c r="L21" s="170" t="str">
        <f t="shared" si="14"/>
        <v/>
      </c>
      <c r="M21" s="170" t="str">
        <f t="shared" si="15"/>
        <v/>
      </c>
    </row>
    <row r="22" spans="1:13" s="98" customFormat="1" ht="15">
      <c r="A22" s="167">
        <f>IF('BORDEREAU DE COMMANDE'!C21="","",'BORDEREAU DE COMMANDE'!C21)</f>
        <v>13</v>
      </c>
      <c r="B22" s="168" t="str">
        <f>IF('13'!$C$60=0,"",'13'!$C$60)</f>
        <v/>
      </c>
      <c r="C22" s="168" t="str">
        <f>IF('13'!$C$59=0,"",'13'!$C$59)</f>
        <v/>
      </c>
      <c r="D22" s="168" t="str">
        <f>IF('13'!$C$61=0,"",'13'!$C$61)</f>
        <v/>
      </c>
      <c r="E22" s="169" t="str">
        <f t="shared" si="8"/>
        <v/>
      </c>
      <c r="F22" s="170" t="str">
        <f>IF(SUM('Liste de Distrib. Hebd.'!B119:AE119)=0,"",SUM('Liste de Distrib. Hebd.'!B119:AE119))</f>
        <v/>
      </c>
      <c r="G22" s="171" t="str">
        <f t="shared" si="9"/>
        <v/>
      </c>
      <c r="H22" s="172" t="str">
        <f t="shared" si="10"/>
        <v/>
      </c>
      <c r="I22" s="171" t="str">
        <f t="shared" si="11"/>
        <v/>
      </c>
      <c r="J22" s="172" t="str">
        <f t="shared" si="12"/>
        <v/>
      </c>
      <c r="K22" s="170" t="str">
        <f t="shared" si="13"/>
        <v/>
      </c>
      <c r="L22" s="170" t="str">
        <f t="shared" si="14"/>
        <v/>
      </c>
      <c r="M22" s="170" t="str">
        <f t="shared" si="15"/>
        <v/>
      </c>
    </row>
    <row r="23" spans="1:13" s="98" customFormat="1" ht="15">
      <c r="A23" s="167">
        <f>IF('BORDEREAU DE COMMANDE'!C22="","",'BORDEREAU DE COMMANDE'!C22)</f>
        <v>14</v>
      </c>
      <c r="B23" s="168" t="str">
        <f>IF('14'!$C$60=0,"",'14'!$C$60)</f>
        <v/>
      </c>
      <c r="C23" s="168" t="str">
        <f>IF('14'!$C$59=0,"",'14'!$C$59)</f>
        <v/>
      </c>
      <c r="D23" s="168" t="str">
        <f>IF('14'!$C$61=0,"",'14'!$C$61)</f>
        <v/>
      </c>
      <c r="E23" s="169" t="str">
        <f t="shared" si="8"/>
        <v/>
      </c>
      <c r="F23" s="170" t="str">
        <f>IF(SUM('Liste de Distrib. Hebd.'!B120:AE120)=0,"",SUM('Liste de Distrib. Hebd.'!B120:AE120))</f>
        <v/>
      </c>
      <c r="G23" s="171" t="str">
        <f t="shared" si="9"/>
        <v/>
      </c>
      <c r="H23" s="172" t="str">
        <f t="shared" si="10"/>
        <v/>
      </c>
      <c r="I23" s="171" t="str">
        <f t="shared" si="11"/>
        <v/>
      </c>
      <c r="J23" s="172" t="str">
        <f t="shared" si="12"/>
        <v/>
      </c>
      <c r="K23" s="170" t="str">
        <f t="shared" si="13"/>
        <v/>
      </c>
      <c r="L23" s="170" t="str">
        <f t="shared" si="14"/>
        <v/>
      </c>
      <c r="M23" s="170" t="str">
        <f t="shared" si="15"/>
        <v/>
      </c>
    </row>
    <row r="24" spans="1:13" s="98" customFormat="1" ht="15" hidden="1">
      <c r="A24" s="167">
        <f>IF('BORDEREAU DE COMMANDE'!C23="","",'BORDEREAU DE COMMANDE'!C23)</f>
        <v>15</v>
      </c>
      <c r="B24" s="168" t="str">
        <f>IF('15'!$C$60=0,"",'15'!$C$60)</f>
        <v/>
      </c>
      <c r="C24" s="168" t="str">
        <f>IF('15'!$C$59=0,"",'15'!$C$59)</f>
        <v/>
      </c>
      <c r="D24" s="168" t="str">
        <f>IF('15'!$C$61=0,"",'15'!$C$61)</f>
        <v/>
      </c>
      <c r="E24" s="169" t="str">
        <f t="shared" si="8"/>
        <v/>
      </c>
      <c r="F24" s="170" t="str">
        <f>IF(SUM('Liste de Distrib. Hebd.'!B121:AE121)=0,"",SUM('Liste de Distrib. Hebd.'!B121:AE121))</f>
        <v/>
      </c>
      <c r="G24" s="171" t="str">
        <f t="shared" si="9"/>
        <v/>
      </c>
      <c r="H24" s="172" t="str">
        <f t="shared" si="10"/>
        <v/>
      </c>
      <c r="I24" s="171" t="str">
        <f t="shared" si="11"/>
        <v/>
      </c>
      <c r="J24" s="172" t="str">
        <f t="shared" si="12"/>
        <v/>
      </c>
      <c r="K24" s="170" t="str">
        <f t="shared" si="13"/>
        <v/>
      </c>
      <c r="L24" s="170" t="str">
        <f t="shared" si="14"/>
        <v/>
      </c>
      <c r="M24" s="170" t="str">
        <f t="shared" si="15"/>
        <v/>
      </c>
    </row>
    <row r="25" spans="1:13" s="98" customFormat="1" ht="15" hidden="1">
      <c r="A25" s="167">
        <f>IF('BORDEREAU DE COMMANDE'!C24="","",'BORDEREAU DE COMMANDE'!C24)</f>
        <v>16</v>
      </c>
      <c r="B25" s="168" t="str">
        <f>IF('16'!$C$60=0,"",'16'!$C$60)</f>
        <v/>
      </c>
      <c r="C25" s="168" t="str">
        <f>IF('16'!$C$59=0,"",'16'!$C$59)</f>
        <v/>
      </c>
      <c r="D25" s="168" t="str">
        <f>IF('16'!$C$61=0,"",'16'!$C$61)</f>
        <v/>
      </c>
      <c r="E25" s="169" t="str">
        <f t="shared" si="8"/>
        <v/>
      </c>
      <c r="F25" s="170" t="str">
        <f>IF(SUM('Liste de Distrib. Hebd.'!B122:AE122)=0,"",SUM('Liste de Distrib. Hebd.'!B122:AE122))</f>
        <v/>
      </c>
      <c r="G25" s="171" t="str">
        <f t="shared" si="9"/>
        <v/>
      </c>
      <c r="H25" s="172" t="str">
        <f t="shared" si="10"/>
        <v/>
      </c>
      <c r="I25" s="171" t="str">
        <f t="shared" si="11"/>
        <v/>
      </c>
      <c r="J25" s="172" t="str">
        <f t="shared" si="12"/>
        <v/>
      </c>
      <c r="K25" s="170" t="str">
        <f t="shared" si="13"/>
        <v/>
      </c>
      <c r="L25" s="170" t="str">
        <f t="shared" si="14"/>
        <v/>
      </c>
      <c r="M25" s="170" t="str">
        <f t="shared" si="15"/>
        <v/>
      </c>
    </row>
    <row r="26" spans="1:13" s="98" customFormat="1" ht="15" hidden="1">
      <c r="A26" s="167">
        <f>IF('BORDEREAU DE COMMANDE'!C25="","",'BORDEREAU DE COMMANDE'!C25)</f>
        <v>17</v>
      </c>
      <c r="B26" s="168" t="str">
        <f>IF('17'!$C$60=0,"",'17'!$C$60)</f>
        <v/>
      </c>
      <c r="C26" s="168" t="str">
        <f>IF('17'!$C$59=0,"",'17'!$C$59)</f>
        <v/>
      </c>
      <c r="D26" s="168" t="str">
        <f>IF('17'!$C$61=0,"",'17'!$C$61)</f>
        <v/>
      </c>
      <c r="E26" s="169" t="str">
        <f t="shared" si="8"/>
        <v/>
      </c>
      <c r="F26" s="170" t="str">
        <f>IF(SUM('Liste de Distrib. Hebd.'!B123:AE123)=0,"",SUM('Liste de Distrib. Hebd.'!B123:AE123))</f>
        <v/>
      </c>
      <c r="G26" s="171" t="str">
        <f t="shared" si="9"/>
        <v/>
      </c>
      <c r="H26" s="172" t="str">
        <f t="shared" si="10"/>
        <v/>
      </c>
      <c r="I26" s="171" t="str">
        <f t="shared" si="11"/>
        <v/>
      </c>
      <c r="J26" s="172" t="str">
        <f t="shared" si="12"/>
        <v/>
      </c>
      <c r="K26" s="170" t="str">
        <f t="shared" si="13"/>
        <v/>
      </c>
      <c r="L26" s="170" t="str">
        <f t="shared" si="14"/>
        <v/>
      </c>
      <c r="M26" s="170" t="str">
        <f t="shared" si="15"/>
        <v/>
      </c>
    </row>
    <row r="27" spans="1:13" s="98" customFormat="1" ht="13.15" hidden="1" customHeight="1">
      <c r="A27" s="167">
        <f>IF('BORDEREAU DE COMMANDE'!C26="","",'BORDEREAU DE COMMANDE'!C26)</f>
        <v>18</v>
      </c>
      <c r="B27" s="168" t="str">
        <f>IF('18'!$C$60=0,"",'18'!$C$60)</f>
        <v/>
      </c>
      <c r="C27" s="168" t="str">
        <f>IF('18'!$C$59=0,"",'18'!$C$59)</f>
        <v/>
      </c>
      <c r="D27" s="168" t="str">
        <f>IF('18'!$C$61=0,"",'18'!$C$61)</f>
        <v/>
      </c>
      <c r="E27" s="169" t="str">
        <f t="shared" si="8"/>
        <v/>
      </c>
      <c r="F27" s="170" t="str">
        <f>IF(SUM('Liste de Distrib. Hebd.'!B124:AE124)=0,"",SUM('Liste de Distrib. Hebd.'!B124:AE124))</f>
        <v/>
      </c>
      <c r="G27" s="171" t="str">
        <f t="shared" si="9"/>
        <v/>
      </c>
      <c r="H27" s="172" t="str">
        <f t="shared" si="10"/>
        <v/>
      </c>
      <c r="I27" s="171" t="str">
        <f t="shared" si="11"/>
        <v/>
      </c>
      <c r="J27" s="172" t="str">
        <f t="shared" si="12"/>
        <v/>
      </c>
      <c r="K27" s="170" t="str">
        <f t="shared" si="13"/>
        <v/>
      </c>
      <c r="L27" s="170" t="str">
        <f t="shared" si="14"/>
        <v/>
      </c>
      <c r="M27" s="170" t="str">
        <f t="shared" si="15"/>
        <v/>
      </c>
    </row>
    <row r="33" spans="1:1">
      <c r="A33" s="325"/>
    </row>
    <row r="34" spans="1:1">
      <c r="A34" s="325"/>
    </row>
    <row r="35" spans="1:1">
      <c r="A35" s="46">
        <v>7</v>
      </c>
    </row>
    <row r="36" spans="1:1">
      <c r="A36" s="46">
        <v>14</v>
      </c>
    </row>
    <row r="37" spans="1:1">
      <c r="A37" s="46">
        <v>21</v>
      </c>
    </row>
    <row r="38" spans="1:1">
      <c r="A38" s="46">
        <v>28</v>
      </c>
    </row>
  </sheetData>
  <sheetProtection algorithmName="SHA-512" hashValue="ba1dGNhvc78HVIjL6do18JTJrbjvasb2NgwT7Ke4x7W74zXuZT6TIEipFnf67EVIJG9QzApFCt/aYSun17x+EA==" saltValue="Iuhh3U0lPtdP2rXVYGYG1A==" spinCount="100000" sheet="1" formatCells="0" formatColumns="0" formatRows="0" insertColumns="0" insertRows="0"/>
  <protectedRanges>
    <protectedRange sqref="A1:A2" name="Range1_1"/>
    <protectedRange sqref="A7:M8" name="Range1_3"/>
  </protectedRanges>
  <mergeCells count="4">
    <mergeCell ref="B2:D2"/>
    <mergeCell ref="B3:C3"/>
    <mergeCell ref="D7:E7"/>
    <mergeCell ref="G7:J7"/>
  </mergeCells>
  <phoneticPr fontId="0" type="noConversion"/>
  <pageMargins left="0.25" right="0.25" top="0.25" bottom="0.25" header="0.25" footer="0.25"/>
  <pageSetup scale="75" orientation="landscape" horizontalDpi="4294967293" r:id="rId1"/>
  <headerFooter alignWithMargins="0">
    <oddFooter>&amp;A&amp;R&amp;"Calibri"&amp;11&amp;K000000Page &amp;P_x000D_&amp;1#&amp;"Calibri"&amp;10&amp;K000000Essity Internal</oddFooter>
  </headerFooter>
  <ignoredErrors>
    <ignoredError sqref="E9" formula="1"/>
  </ignoredErrors>
  <drawing r:id="rId2"/>
  <legacyDrawing r:id="rId3"/>
  <controls>
    <mc:AlternateContent xmlns:mc="http://schemas.openxmlformats.org/markup-compatibility/2006">
      <mc:Choice Requires="x14">
        <control shapeId="51207" r:id="rId4" name="ComboBox1">
          <controlPr autoLine="0" autoPict="0" linkedCell="B4" listFillRange="'Budget et Recensement'!$A$35:$A$38" r:id="rId5">
            <anchor moveWithCells="1" sizeWithCells="1">
              <from>
                <xdr:col>0</xdr:col>
                <xdr:colOff>962025</xdr:colOff>
                <xdr:row>3</xdr:row>
                <xdr:rowOff>9525</xdr:rowOff>
              </from>
              <to>
                <xdr:col>2</xdr:col>
                <xdr:colOff>47625</xdr:colOff>
                <xdr:row>4</xdr:row>
                <xdr:rowOff>28575</xdr:rowOff>
              </to>
            </anchor>
          </controlPr>
        </control>
      </mc:Choice>
      <mc:Fallback>
        <control shapeId="51207" r:id="rId4" name="ComboBox1"/>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K124"/>
  <sheetViews>
    <sheetView zoomScale="90" zoomScaleNormal="90" workbookViewId="0">
      <pane xSplit="1" ySplit="13" topLeftCell="B14" activePane="bottomRight" state="frozen"/>
      <selection pane="topRight" activeCell="F92" activeCellId="1" sqref="N1:N65536 F92"/>
      <selection pane="bottomLeft" activeCell="F92" activeCellId="1" sqref="N1:N65536 F92"/>
      <selection pane="bottomRight" activeCell="G12" sqref="G12"/>
    </sheetView>
  </sheetViews>
  <sheetFormatPr defaultColWidth="9.140625" defaultRowHeight="12.75" customHeight="1"/>
  <cols>
    <col min="1" max="1" width="19.5703125" style="10" customWidth="1"/>
    <col min="2" max="30" width="12.140625" style="10" customWidth="1"/>
    <col min="31" max="31" width="13.28515625" style="10" customWidth="1"/>
    <col min="32" max="34" width="9.140625" style="10" customWidth="1"/>
    <col min="35" max="16384" width="9.140625" style="10"/>
  </cols>
  <sheetData>
    <row r="1" spans="1:37">
      <c r="A1" s="313"/>
      <c r="B1" s="313"/>
      <c r="C1" s="313"/>
      <c r="D1" s="313"/>
      <c r="E1" s="313"/>
      <c r="F1" s="313"/>
      <c r="G1" s="313"/>
      <c r="H1" s="313"/>
      <c r="I1" s="313"/>
      <c r="J1" s="313"/>
      <c r="K1" s="313"/>
      <c r="L1" s="313"/>
      <c r="M1" s="313"/>
      <c r="N1" s="313"/>
      <c r="O1" s="313"/>
      <c r="P1" s="313"/>
      <c r="Q1" s="313"/>
      <c r="R1" s="313"/>
      <c r="S1" s="313"/>
      <c r="T1" s="313"/>
      <c r="U1" s="313"/>
      <c r="V1" s="313"/>
      <c r="W1" s="313"/>
      <c r="X1" s="313"/>
      <c r="Y1" s="313"/>
      <c r="Z1" s="313"/>
      <c r="AA1" s="313"/>
      <c r="AB1" s="313"/>
      <c r="AC1" s="313"/>
      <c r="AD1" s="313"/>
      <c r="AE1" s="313"/>
      <c r="AF1" s="313"/>
      <c r="AG1" s="313"/>
      <c r="AH1" s="313"/>
      <c r="AI1" s="313"/>
      <c r="AJ1" s="313"/>
      <c r="AK1" s="313"/>
    </row>
    <row r="2" spans="1:37">
      <c r="A2" s="313"/>
      <c r="B2" s="313"/>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313"/>
      <c r="AF2" s="313"/>
      <c r="AG2" s="313"/>
      <c r="AH2" s="313"/>
      <c r="AI2" s="313"/>
      <c r="AJ2" s="313"/>
      <c r="AK2" s="313"/>
    </row>
    <row r="3" spans="1:37">
      <c r="A3" s="313"/>
      <c r="B3" s="313"/>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313"/>
      <c r="AF3" s="313"/>
      <c r="AG3" s="313"/>
      <c r="AH3" s="313"/>
      <c r="AI3" s="313"/>
      <c r="AJ3" s="313"/>
      <c r="AK3" s="313"/>
    </row>
    <row r="4" spans="1:37">
      <c r="A4" s="313"/>
      <c r="B4" s="313"/>
      <c r="C4" s="313"/>
      <c r="D4" s="313"/>
      <c r="E4" s="313"/>
      <c r="F4" s="313"/>
      <c r="G4" s="313"/>
      <c r="H4" s="313"/>
      <c r="I4" s="313"/>
      <c r="J4" s="313"/>
      <c r="K4" s="313"/>
      <c r="L4" s="313"/>
      <c r="M4" s="313"/>
      <c r="N4" s="313"/>
      <c r="O4" s="313"/>
      <c r="P4" s="313"/>
      <c r="Q4" s="313"/>
      <c r="R4" s="313"/>
      <c r="S4" s="313"/>
      <c r="T4" s="313"/>
      <c r="U4" s="313"/>
      <c r="V4" s="313"/>
      <c r="W4" s="313"/>
      <c r="X4" s="313"/>
      <c r="Y4" s="313"/>
      <c r="Z4" s="313"/>
      <c r="AA4" s="313"/>
      <c r="AB4" s="313"/>
      <c r="AC4" s="313"/>
      <c r="AD4" s="313"/>
      <c r="AE4" s="313"/>
      <c r="AF4" s="313"/>
      <c r="AG4" s="313"/>
      <c r="AH4" s="313"/>
      <c r="AI4" s="313"/>
      <c r="AJ4" s="313"/>
      <c r="AK4" s="313"/>
    </row>
    <row r="5" spans="1:37">
      <c r="A5" s="313"/>
      <c r="B5" s="313"/>
      <c r="C5" s="313"/>
      <c r="D5" s="313"/>
      <c r="E5" s="313"/>
      <c r="F5" s="313"/>
      <c r="G5" s="313"/>
      <c r="H5" s="313"/>
      <c r="I5" s="313"/>
      <c r="J5" s="313"/>
      <c r="K5" s="313"/>
      <c r="L5" s="313"/>
      <c r="M5" s="313"/>
      <c r="N5" s="313"/>
      <c r="O5" s="313"/>
      <c r="P5" s="313"/>
      <c r="Q5" s="313"/>
      <c r="R5" s="313"/>
      <c r="S5" s="313"/>
      <c r="T5" s="313"/>
      <c r="U5" s="313"/>
      <c r="V5" s="313"/>
      <c r="W5" s="313"/>
      <c r="X5" s="313"/>
      <c r="Y5" s="313"/>
      <c r="Z5" s="313"/>
      <c r="AA5" s="313"/>
      <c r="AB5" s="313"/>
      <c r="AC5" s="313"/>
      <c r="AD5" s="313"/>
      <c r="AE5" s="313"/>
      <c r="AF5" s="313"/>
      <c r="AG5" s="313"/>
      <c r="AH5" s="313"/>
      <c r="AI5" s="313"/>
      <c r="AJ5" s="313"/>
      <c r="AK5" s="313"/>
    </row>
    <row r="6" spans="1:37" ht="15.75">
      <c r="A6" s="257" t="s">
        <v>120</v>
      </c>
      <c r="B6" s="51"/>
      <c r="C6" s="313"/>
      <c r="D6" s="313"/>
      <c r="E6" s="313"/>
      <c r="F6" s="313"/>
      <c r="G6" s="52"/>
      <c r="H6" s="313"/>
      <c r="I6" s="313"/>
      <c r="J6" s="313"/>
      <c r="K6" s="313"/>
      <c r="L6" s="313"/>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row>
    <row r="7" spans="1:37" ht="15.75">
      <c r="A7" s="258" t="s">
        <v>121</v>
      </c>
      <c r="B7" s="313" t="str">
        <f>IF('BORDEREAU DE COMMANDE'!$C$3="","No facility name entered",'BORDEREAU DE COMMANDE'!$C$3)</f>
        <v>No facility name entered</v>
      </c>
      <c r="C7" s="313"/>
      <c r="D7" s="313"/>
      <c r="E7" s="313"/>
      <c r="F7" s="313"/>
      <c r="G7" s="313"/>
      <c r="H7" s="313"/>
      <c r="I7" s="313"/>
      <c r="J7" s="313"/>
      <c r="K7" s="313"/>
      <c r="L7" s="313"/>
      <c r="M7" s="313"/>
      <c r="N7" s="313"/>
      <c r="O7" s="313"/>
      <c r="P7" s="313"/>
      <c r="Q7" s="313"/>
      <c r="R7" s="313"/>
      <c r="S7" s="313"/>
      <c r="T7" s="313"/>
      <c r="U7" s="313"/>
      <c r="V7" s="313"/>
      <c r="W7" s="313"/>
      <c r="X7" s="313"/>
      <c r="Y7" s="313"/>
      <c r="Z7" s="313"/>
      <c r="AA7" s="313"/>
      <c r="AB7" s="313"/>
      <c r="AC7" s="313"/>
      <c r="AD7" s="313"/>
      <c r="AE7" s="313"/>
      <c r="AF7" s="313"/>
      <c r="AG7" s="313"/>
      <c r="AH7" s="313"/>
      <c r="AI7" s="313"/>
      <c r="AJ7" s="313"/>
      <c r="AK7" s="313"/>
    </row>
    <row r="8" spans="1:37" ht="15.75">
      <c r="A8" s="257" t="s">
        <v>122</v>
      </c>
      <c r="B8" s="326">
        <f ca="1">IF('BORDEREAU DE COMMANDE'!$C$4="","No date entered",'BORDEREAU DE COMMANDE'!$C$4)</f>
        <v>45175</v>
      </c>
      <c r="C8" s="313"/>
      <c r="D8" s="313"/>
      <c r="E8" s="313"/>
      <c r="F8" s="313"/>
      <c r="G8" s="313"/>
      <c r="H8" s="313"/>
      <c r="I8" s="313"/>
      <c r="J8" s="313"/>
      <c r="K8" s="313"/>
      <c r="L8" s="313"/>
      <c r="M8" s="313"/>
      <c r="N8" s="313"/>
      <c r="O8" s="313"/>
      <c r="P8" s="313"/>
      <c r="Q8" s="313"/>
      <c r="R8" s="313"/>
      <c r="S8" s="313"/>
      <c r="T8" s="313"/>
      <c r="U8" s="313"/>
      <c r="V8" s="313"/>
      <c r="W8" s="313"/>
      <c r="X8" s="313"/>
      <c r="Y8" s="313"/>
      <c r="Z8" s="313"/>
      <c r="AA8" s="313"/>
      <c r="AB8" s="313"/>
      <c r="AC8" s="313"/>
      <c r="AD8" s="313"/>
      <c r="AE8" s="313"/>
      <c r="AF8" s="313"/>
      <c r="AG8" s="313"/>
      <c r="AH8" s="313"/>
      <c r="AI8" s="313"/>
      <c r="AJ8" s="313"/>
      <c r="AK8" s="313"/>
    </row>
    <row r="9" spans="1:37" ht="15.75">
      <c r="A9" s="259" t="s">
        <v>123</v>
      </c>
      <c r="B9" s="50">
        <v>0</v>
      </c>
      <c r="C9" s="313"/>
      <c r="D9" s="313"/>
      <c r="E9" s="313"/>
      <c r="F9" s="313"/>
      <c r="G9" s="313"/>
      <c r="H9" s="313"/>
      <c r="I9" s="313"/>
      <c r="J9" s="313"/>
      <c r="K9" s="313"/>
      <c r="L9" s="313"/>
      <c r="M9" s="313"/>
      <c r="N9" s="313"/>
      <c r="O9" s="313"/>
      <c r="P9" s="313"/>
      <c r="Q9" s="313"/>
      <c r="R9" s="313"/>
      <c r="S9" s="313"/>
      <c r="T9" s="313"/>
      <c r="U9" s="313"/>
      <c r="V9" s="313"/>
      <c r="W9" s="313"/>
      <c r="X9" s="313"/>
      <c r="Y9" s="313"/>
      <c r="Z9" s="313"/>
      <c r="AA9" s="313"/>
      <c r="AB9" s="313"/>
      <c r="AC9" s="313"/>
      <c r="AD9" s="313"/>
      <c r="AE9" s="313"/>
      <c r="AF9" s="313"/>
      <c r="AG9" s="313"/>
      <c r="AH9" s="313"/>
      <c r="AI9" s="313"/>
      <c r="AJ9" s="313"/>
      <c r="AK9" s="313"/>
    </row>
    <row r="10" spans="1:37">
      <c r="A10" s="327"/>
      <c r="B10" s="313"/>
      <c r="C10" s="313"/>
      <c r="D10" s="313"/>
      <c r="E10" s="313"/>
      <c r="F10" s="313"/>
      <c r="G10" s="313"/>
      <c r="H10" s="313"/>
      <c r="I10" s="313"/>
      <c r="J10" s="313"/>
      <c r="K10" s="313"/>
      <c r="L10" s="313"/>
      <c r="M10" s="313"/>
      <c r="N10" s="313"/>
      <c r="O10" s="313"/>
      <c r="P10" s="313"/>
      <c r="Q10" s="313"/>
      <c r="R10" s="313"/>
      <c r="S10" s="313"/>
      <c r="T10" s="313"/>
      <c r="U10" s="313"/>
      <c r="V10" s="313"/>
      <c r="W10" s="313"/>
      <c r="X10" s="313"/>
      <c r="Y10" s="313"/>
      <c r="Z10" s="313"/>
      <c r="AA10" s="313"/>
      <c r="AB10" s="313"/>
      <c r="AC10" s="313"/>
      <c r="AD10" s="313"/>
      <c r="AE10" s="313"/>
      <c r="AF10" s="313"/>
      <c r="AG10" s="313"/>
      <c r="AH10" s="313"/>
      <c r="AI10" s="313"/>
      <c r="AJ10" s="313"/>
      <c r="AK10" s="313"/>
    </row>
    <row r="11" spans="1:37" s="53" customFormat="1" ht="40.5" hidden="1" customHeight="1">
      <c r="A11" s="69" t="str">
        <f>'BORDEREAU DE COMMANDE'!C29</f>
        <v xml:space="preserve"> DESCRIPTION</v>
      </c>
      <c r="B11" s="70" t="str">
        <f>'BORDEREAU DE COMMANDE'!C32</f>
        <v>Pull Up Plus P 64-89cm (25-35po)</v>
      </c>
      <c r="C11" s="69" t="str">
        <f>'BORDEREAU DE COMMANDE'!C33</f>
        <v>Pull Up Plus M 86-112cm (34-44po)</v>
      </c>
      <c r="D11" s="69" t="str">
        <f>'BORDEREAU DE COMMANDE'!C34</f>
        <v>Pull Up Plus L 114-147cm (45-58po)</v>
      </c>
      <c r="E11" s="69" t="str">
        <f>'BORDEREAU DE COMMANDE'!C35</f>
        <v>Pull Up Plus TG 140-168cm (55-66po)</v>
      </c>
      <c r="F11" s="69" t="str">
        <f>'BORDEREAU DE COMMANDE'!C36</f>
        <v>Pull Up Plus TTG 173-203cm(68-80po)</v>
      </c>
      <c r="G11" s="69" t="str">
        <f>'BORDEREAU DE COMMANDE'!C37</f>
        <v>Pull Up Extra P 64-89cm (25-35po)</v>
      </c>
      <c r="H11" s="69" t="str">
        <f>'BORDEREAU DE COMMANDE'!C38</f>
        <v>Pull Up Extra M 86-112cm (34-44po)</v>
      </c>
      <c r="I11" s="69" t="str">
        <f>'BORDEREAU DE COMMANDE'!C39</f>
        <v>Pull Up Extra G 114-147cm (45-58po)</v>
      </c>
      <c r="J11" s="69" t="str">
        <f>'BORDEREAU DE COMMANDE'!C40</f>
        <v>Pull Up Extra TG 140-168cm (55-66po)</v>
      </c>
      <c r="K11" s="69" t="str">
        <f>'BORDEREAU DE COMMANDE'!C41</f>
        <v>Pull Up Extra TTG 173-203cm (68-80po)</v>
      </c>
      <c r="L11" s="69" t="str">
        <f>'BORDEREAU DE COMMANDE'!C42</f>
        <v>Pull Up Super M 86-112cm (34-44po)</v>
      </c>
      <c r="M11" s="69" t="str">
        <f>'BORDEREAU DE COMMANDE'!C43</f>
        <v>Pull Up Super G 114-147cm (45-58po)</v>
      </c>
      <c r="N11" s="69" t="str">
        <f>'BORDEREAU DE COMMANDE'!C44</f>
        <v>Pull Up Super TG 140-168cm (55-66po)</v>
      </c>
      <c r="O11" s="69" t="str">
        <f>'BORDEREAU DE COMMANDE'!C45</f>
        <v>Coussinet pour homme</v>
      </c>
      <c r="P11" s="69" t="str">
        <f>'BORDEREAU DE COMMANDE'!C46</f>
        <v>Coussinet regulier de jour (Bleu)</v>
      </c>
      <c r="Q11" s="69" t="str">
        <f>'BORDEREAU DE COMMANDE'!C47</f>
        <v>Coussinet Plus de jour (Jaune)</v>
      </c>
      <c r="R11" s="69" t="str">
        <f>'BORDEREAU DE COMMANDE'!C48</f>
        <v>Coussinet Super nuit (Vert)</v>
      </c>
      <c r="S11" s="69" t="str">
        <f>'BORDEREAU DE COMMANDE'!C49</f>
        <v>Coussinet Extra Comfort</v>
      </c>
      <c r="T11" s="69" t="str">
        <f>'BORDEREAU DE COMMANDE'!C50</f>
        <v>Culotte Petite 4 attaches 56-91cm (22-36po)</v>
      </c>
      <c r="U11" s="69" t="str">
        <f>'BORDEREAU DE COMMANDE'!C51</f>
        <v>Culotte Stretch Ultra M/R 84-132cm (35-52po)</v>
      </c>
      <c r="V11" s="69" t="str">
        <f>'BORDEREAU DE COMMANDE'!C52</f>
        <v>Culotte Stretch Ultra L/XL 104-163cm (41-64po)</v>
      </c>
      <c r="W11" s="69" t="str">
        <f>'BORDEREAU DE COMMANDE'!C53</f>
        <v>Culotte Stretch Ultra TTG 163-178cm (64-70po)</v>
      </c>
      <c r="X11" s="69" t="str">
        <f>'BORDEREAU DE COMMANDE'!C54</f>
        <v>Culotte Stretch Super TTTG 175-244cm (69-96po)</v>
      </c>
      <c r="Y11" s="69" t="str">
        <f>'BORDEREAU DE COMMANDE'!C55</f>
        <v>Culotte Stretch Super M/R 84-132cm (33-52po)</v>
      </c>
      <c r="Z11" s="69" t="str">
        <f>'BORDEREAU DE COMMANDE'!C56</f>
        <v>Culotte Stretch Super L/XL 104-163cm (41-64po)</v>
      </c>
      <c r="AA11" s="69" t="str">
        <f>'BORDEREAU DE COMMANDE'!C57</f>
        <v>Culotte Flex Super #8 61-87cm (24-34po)</v>
      </c>
      <c r="AB11" s="69" t="str">
        <f>'BORDEREAU DE COMMANDE'!C58</f>
        <v>Culotte Flex Super #12 71-107cm (28-42po)</v>
      </c>
      <c r="AC11" s="69" t="str">
        <f>'BORDEREAU DE COMMANDE'!C59</f>
        <v>Culotte Flex Super #16 84-27cm (33-50po)</v>
      </c>
      <c r="AD11" s="69" t="str">
        <f>'BORDEREAU DE COMMANDE'!C60</f>
        <v>Culotte Flex Super #20 104-155cm (41-61po)</v>
      </c>
      <c r="AE11" s="69" t="str">
        <f>'BORDEREAU DE COMMANDE'!C61</f>
        <v>Culotte Bariatrique Ultra Peche 152-63cm (60-64po)</v>
      </c>
    </row>
    <row r="12" spans="1:37" s="66" customFormat="1" ht="18">
      <c r="A12" s="92" t="str">
        <f>'BORDEREAU DE COMMANDE'!B29</f>
        <v>Code Légende</v>
      </c>
      <c r="B12" s="89" t="str">
        <f>'BORDEREAU DE COMMANDE'!B32</f>
        <v>PS</v>
      </c>
      <c r="C12" s="90" t="str">
        <f>'BORDEREAU DE COMMANDE'!B33</f>
        <v>PM</v>
      </c>
      <c r="D12" s="90" t="str">
        <f>'BORDEREAU DE COMMANDE'!B34</f>
        <v>PL</v>
      </c>
      <c r="E12" s="90" t="str">
        <f>'BORDEREAU DE COMMANDE'!B35</f>
        <v>PXL</v>
      </c>
      <c r="F12" s="90" t="str">
        <f>'BORDEREAU DE COMMANDE'!B36</f>
        <v>P2XL</v>
      </c>
      <c r="G12" s="90" t="str">
        <f>'BORDEREAU DE COMMANDE'!B37</f>
        <v>XPS</v>
      </c>
      <c r="H12" s="90" t="str">
        <f>'BORDEREAU DE COMMANDE'!B38</f>
        <v>XPM</v>
      </c>
      <c r="I12" s="90" t="str">
        <f>'BORDEREAU DE COMMANDE'!B39</f>
        <v>XPL</v>
      </c>
      <c r="J12" s="90" t="str">
        <f>'BORDEREAU DE COMMANDE'!B40</f>
        <v>XPXL</v>
      </c>
      <c r="K12" s="90" t="str">
        <f>'BORDEREAU DE COMMANDE'!B41</f>
        <v>XP2XL</v>
      </c>
      <c r="L12" s="90" t="str">
        <f>'BORDEREAU DE COMMANDE'!B42</f>
        <v>SPM</v>
      </c>
      <c r="M12" s="90" t="str">
        <f>'BORDEREAU DE COMMANDE'!B43</f>
        <v>SPL</v>
      </c>
      <c r="N12" s="90" t="str">
        <f>'BORDEREAU DE COMMANDE'!B44</f>
        <v>SPXL</v>
      </c>
      <c r="O12" s="90" t="str">
        <f>'BORDEREAU DE COMMANDE'!B45</f>
        <v>MEN</v>
      </c>
      <c r="P12" s="90" t="str">
        <f>'BORDEREAU DE COMMANDE'!B46</f>
        <v>RJ</v>
      </c>
      <c r="Q12" s="90" t="str">
        <f>'BORDEREAU DE COMMANDE'!B47</f>
        <v>PJ</v>
      </c>
      <c r="R12" s="90" t="str">
        <f>'BORDEREAU DE COMMANDE'!B48</f>
        <v>SN</v>
      </c>
      <c r="S12" s="90" t="str">
        <f>'BORDEREAU DE COMMANDE'!B49</f>
        <v>CE</v>
      </c>
      <c r="T12" s="90" t="str">
        <f>'BORDEREAU DE COMMANDE'!B50</f>
        <v>P</v>
      </c>
      <c r="U12" s="90" t="str">
        <f>'BORDEREAU DE COMMANDE'!B51</f>
        <v>MR</v>
      </c>
      <c r="V12" s="90" t="str">
        <f>'BORDEREAU DE COMMANDE'!B52</f>
        <v>LXL</v>
      </c>
      <c r="W12" s="90" t="str">
        <f>'BORDEREAU DE COMMANDE'!B53</f>
        <v>2XL</v>
      </c>
      <c r="X12" s="90" t="str">
        <f>'BORDEREAU DE COMMANDE'!B54</f>
        <v>3XL</v>
      </c>
      <c r="Y12" s="90" t="str">
        <f>'BORDEREAU DE COMMANDE'!B55</f>
        <v>SMR</v>
      </c>
      <c r="Z12" s="90" t="str">
        <f>'BORDEREAU DE COMMANDE'!B56</f>
        <v>SLXL</v>
      </c>
      <c r="AA12" s="90" t="str">
        <f>'BORDEREAU DE COMMANDE'!B57</f>
        <v>S8</v>
      </c>
      <c r="AB12" s="90" t="str">
        <f>'BORDEREAU DE COMMANDE'!B58</f>
        <v>S12</v>
      </c>
      <c r="AC12" s="90" t="str">
        <f>'BORDEREAU DE COMMANDE'!B59</f>
        <v>S16</v>
      </c>
      <c r="AD12" s="90" t="str">
        <f>'BORDEREAU DE COMMANDE'!B60</f>
        <v>S20</v>
      </c>
      <c r="AE12" s="90" t="str">
        <f>'BORDEREAU DE COMMANDE'!B61</f>
        <v>BUTG</v>
      </c>
    </row>
    <row r="13" spans="1:37" s="91" customFormat="1" ht="27.6" customHeight="1">
      <c r="A13" s="102" t="str">
        <f>'BORDEREAU DE COMMANDE'!A29</f>
        <v xml:space="preserve"> # PRODUIT</v>
      </c>
      <c r="B13" s="309">
        <f>'BORDEREAU DE COMMANDE'!A32</f>
        <v>72631</v>
      </c>
      <c r="C13" s="310">
        <f>'BORDEREAU DE COMMANDE'!A33</f>
        <v>72632</v>
      </c>
      <c r="D13" s="310">
        <f>'BORDEREAU DE COMMANDE'!A34</f>
        <v>72633</v>
      </c>
      <c r="E13" s="310">
        <f>'BORDEREAU DE COMMANDE'!A35</f>
        <v>72634</v>
      </c>
      <c r="F13" s="310">
        <f>'BORDEREAU DE COMMANDE'!A36</f>
        <v>72508</v>
      </c>
      <c r="G13" s="310">
        <f>'BORDEREAU DE COMMANDE'!A37</f>
        <v>72116</v>
      </c>
      <c r="H13" s="310">
        <f>'BORDEREAU DE COMMANDE'!A38</f>
        <v>72232</v>
      </c>
      <c r="I13" s="310">
        <f>'BORDEREAU DE COMMANDE'!A39</f>
        <v>72332</v>
      </c>
      <c r="J13" s="310">
        <f>'BORDEREAU DE COMMANDE'!A40</f>
        <v>72425</v>
      </c>
      <c r="K13" s="310">
        <f>'BORDEREAU DE COMMANDE'!A41</f>
        <v>72518</v>
      </c>
      <c r="L13" s="310">
        <f>'BORDEREAU DE COMMANDE'!A42</f>
        <v>72235</v>
      </c>
      <c r="M13" s="310">
        <f>'BORDEREAU DE COMMANDE'!A43</f>
        <v>72325</v>
      </c>
      <c r="N13" s="310">
        <f>'BORDEREAU DE COMMANDE'!A44</f>
        <v>72427</v>
      </c>
      <c r="O13" s="310">
        <f>'BORDEREAU DE COMMANDE'!A45</f>
        <v>50600</v>
      </c>
      <c r="P13" s="310">
        <f>'BORDEREAU DE COMMANDE'!A46</f>
        <v>62418</v>
      </c>
      <c r="Q13" s="310">
        <f>'BORDEREAU DE COMMANDE'!A47</f>
        <v>62618</v>
      </c>
      <c r="R13" s="310">
        <f>'BORDEREAU DE COMMANDE'!A48</f>
        <v>62718</v>
      </c>
      <c r="S13" s="310">
        <f>'BORDEREAU DE COMMANDE'!A49</f>
        <v>62321</v>
      </c>
      <c r="T13" s="310">
        <f>'BORDEREAU DE COMMANDE'!A50</f>
        <v>66100</v>
      </c>
      <c r="U13" s="310">
        <f>'BORDEREAU DE COMMANDE'!A51</f>
        <v>67802</v>
      </c>
      <c r="V13" s="310">
        <f>'BORDEREAU DE COMMANDE'!A52</f>
        <v>67803</v>
      </c>
      <c r="W13" s="310">
        <f>'BORDEREAU DE COMMANDE'!A53</f>
        <v>61390</v>
      </c>
      <c r="X13" s="310">
        <f>'BORDEREAU DE COMMANDE'!A54</f>
        <v>61391</v>
      </c>
      <c r="Y13" s="310">
        <f>'BORDEREAU DE COMMANDE'!A55</f>
        <v>67902</v>
      </c>
      <c r="Z13" s="310">
        <f>'BORDEREAU DE COMMANDE'!A56</f>
        <v>67903</v>
      </c>
      <c r="AA13" s="310">
        <f>'BORDEREAU DE COMMANDE'!A57</f>
        <v>67804</v>
      </c>
      <c r="AB13" s="310">
        <f>'BORDEREAU DE COMMANDE'!A58</f>
        <v>67805</v>
      </c>
      <c r="AC13" s="310">
        <f>'BORDEREAU DE COMMANDE'!A59</f>
        <v>67806</v>
      </c>
      <c r="AD13" s="310">
        <f>'BORDEREAU DE COMMANDE'!A60</f>
        <v>67807</v>
      </c>
      <c r="AE13" s="310">
        <f>'BORDEREAU DE COMMANDE'!A61</f>
        <v>61375</v>
      </c>
    </row>
    <row r="14" spans="1:37" ht="18">
      <c r="A14" s="103">
        <f>IF('BORDEREAU DE COMMANDE'!C9="","",'BORDEREAU DE COMMANDE'!C9)</f>
        <v>1</v>
      </c>
      <c r="B14" s="104"/>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313"/>
      <c r="AG14" s="313"/>
      <c r="AH14" s="313"/>
      <c r="AI14" s="313"/>
      <c r="AJ14" s="313"/>
      <c r="AK14" s="313"/>
    </row>
    <row r="15" spans="1:37" ht="18">
      <c r="A15" s="261" t="s">
        <v>124</v>
      </c>
      <c r="B15" s="121">
        <f>IF($B$9=0,COUNTIF('1'!$E$5:$G$84,B$12),COUNTIF('1'!$E$5:$G$84,B$12)*(1+$B$9))</f>
        <v>0</v>
      </c>
      <c r="C15" s="121">
        <f>IF($B$9=0,COUNTIF('1'!$E$5:$G$84,C$12),COUNTIF('1'!$E$5:$G$84,C$12)*(1+$B$9))</f>
        <v>0</v>
      </c>
      <c r="D15" s="121">
        <f>IF($B$9=0,COUNTIF('1'!$E$5:$G$84,D$12),COUNTIF('1'!$E$5:$G$84,D$12)*(1+$B$9))</f>
        <v>0</v>
      </c>
      <c r="E15" s="121">
        <f>IF($B$9=0,COUNTIF('1'!$E$5:$G$84,E$12),COUNTIF('1'!$E$5:$G$84,E$12)*(1+$B$9))</f>
        <v>0</v>
      </c>
      <c r="F15" s="121">
        <f>IF($B$9=0,COUNTIF('1'!$E$5:$G$84,F$12),COUNTIF('1'!$E$5:$G$84,F$12)*(1+$B$9))</f>
        <v>0</v>
      </c>
      <c r="G15" s="121">
        <f>IF($B$9=0,COUNTIF('1'!$E$5:$G$84,G$12),COUNTIF('1'!$E$5:$G$84,G$12)*(1+$B$9))</f>
        <v>0</v>
      </c>
      <c r="H15" s="121">
        <f>IF($B$9=0,COUNTIF('1'!$E$5:$G$84,H$12),COUNTIF('1'!$E$5:$G$84,H$12)*(1+$B$9))</f>
        <v>0</v>
      </c>
      <c r="I15" s="121">
        <f>IF($B$9=0,COUNTIF('1'!$E$5:$G$84,I$12),COUNTIF('1'!$E$5:$G$84,I$12)*(1+$B$9))</f>
        <v>0</v>
      </c>
      <c r="J15" s="121">
        <f>IF($B$9=0,COUNTIF('1'!$E$5:$G$84,J$12),COUNTIF('1'!$E$5:$G$84,J$12)*(1+$B$9))</f>
        <v>0</v>
      </c>
      <c r="K15" s="121">
        <f>IF($B$9=0,COUNTIF('1'!$E$5:$G$84,K$12),COUNTIF('1'!$E$5:$G$84,K$12)*(1+$B$9))</f>
        <v>0</v>
      </c>
      <c r="L15" s="121">
        <f>IF($B$9=0,COUNTIF('1'!$E$5:$G$84,L$12),COUNTIF('1'!$E$5:$G$84,L$12)*(1+$B$9))</f>
        <v>0</v>
      </c>
      <c r="M15" s="121">
        <f>IF($B$9=0,COUNTIF('1'!$E$5:$G$84,M$12),COUNTIF('1'!$E$5:$G$84,M$12)*(1+$B$9))</f>
        <v>0</v>
      </c>
      <c r="N15" s="121">
        <f>IF($B$9=0,COUNTIF('1'!$E$5:$G$84,N$12),COUNTIF('1'!$E$5:$G$84,N$12)*(1+$B$9))</f>
        <v>0</v>
      </c>
      <c r="O15" s="121">
        <f>IF($B$9=0,COUNTIF('1'!$E$5:$G$84,O$12),COUNTIF('1'!$E$5:$G$84,O$12)*(1+$B$9))</f>
        <v>0</v>
      </c>
      <c r="P15" s="121">
        <f>IF($B$9=0,COUNTIF('1'!$E$5:$G$84,P$12),COUNTIF('1'!$E$5:$G$84,P$12)*(1+$B$9))</f>
        <v>0</v>
      </c>
      <c r="Q15" s="121">
        <f>IF($B$9=0,COUNTIF('1'!$E$5:$G$84,Q$12),COUNTIF('1'!$E$5:$G$84,Q$12)*(1+$B$9))</f>
        <v>0</v>
      </c>
      <c r="R15" s="121">
        <f>IF($B$9=0,COUNTIF('1'!$E$5:$G$84,R$12),COUNTIF('1'!$E$5:$G$84,R$12)*(1+$B$9))</f>
        <v>0</v>
      </c>
      <c r="S15" s="121">
        <f>IF($B$9=0,COUNTIF('1'!$E$5:$G$84,S$12),COUNTIF('1'!$E$5:$G$84,S$12)*(1+$B$9))</f>
        <v>0</v>
      </c>
      <c r="T15" s="121">
        <f>IF($B$9=0,COUNTIF('1'!$E$5:$G$84,T$12),COUNTIF('1'!$E$5:$G$84,T$12)*(1+$B$9))</f>
        <v>0</v>
      </c>
      <c r="U15" s="121">
        <f>IF($B$9=0,COUNTIF('1'!$E$5:$G$84,U$12),COUNTIF('1'!$E$5:$G$84,U$12)*(1+$B$9))</f>
        <v>0</v>
      </c>
      <c r="V15" s="121">
        <f>IF($B$9=0,COUNTIF('1'!$E$5:$G$84,V$12),COUNTIF('1'!$E$5:$G$84,V$12)*(1+$B$9))</f>
        <v>0</v>
      </c>
      <c r="W15" s="121">
        <f>IF($B$9=0,COUNTIF('1'!$E$5:$G$84,W$12),COUNTIF('1'!$E$5:$G$84,W$12)*(1+$B$9))</f>
        <v>0</v>
      </c>
      <c r="X15" s="121">
        <f>IF($B$9=0,COUNTIF('1'!$E$5:$G$84,X$12),COUNTIF('1'!$E$5:$G$84,X$12)*(1+$B$9))</f>
        <v>0</v>
      </c>
      <c r="Y15" s="121">
        <f>IF($B$9=0,COUNTIF('1'!$E$5:$G$84,Y$12),COUNTIF('1'!$E$5:$G$84,Y$12)*(1+$B$9))</f>
        <v>0</v>
      </c>
      <c r="Z15" s="121">
        <f>IF($B$9=0,COUNTIF('1'!$E$5:$G$84,Z$12),COUNTIF('1'!$E$5:$G$84,Z$12)*(1+$B$9))</f>
        <v>0</v>
      </c>
      <c r="AA15" s="121">
        <f>IF($B$9=0,COUNTIF('1'!$E$5:$G$84,AA$12),COUNTIF('1'!$E$5:$G$84,AA$12)*(1+$B$9))</f>
        <v>0</v>
      </c>
      <c r="AB15" s="121">
        <f>IF($B$9=0,COUNTIF('1'!$E$5:$G$84,AB$12),COUNTIF('1'!$E$5:$G$84,AB$12)*(1+$B$9))</f>
        <v>0</v>
      </c>
      <c r="AC15" s="121">
        <f>IF($B$9=0,COUNTIF('1'!$E$5:$G$84,AC$12),COUNTIF('1'!$E$5:$G$84,AC$12)*(1+$B$9))</f>
        <v>0</v>
      </c>
      <c r="AD15" s="121">
        <f>IF($B$9=0,COUNTIF('1'!$E$5:$G$84,AD$12),COUNTIF('1'!$E$5:$G$84,AD$12)*(1+$B$9))</f>
        <v>0</v>
      </c>
      <c r="AE15" s="121">
        <f>IF($B$9=0,COUNTIF('1'!$E$5:$G$84,AE$12),COUNTIF('1'!$E$5:$G$84,AE$12)*(1+$B$9))</f>
        <v>0</v>
      </c>
      <c r="AF15" s="313"/>
      <c r="AG15" s="313"/>
      <c r="AH15" s="313"/>
      <c r="AI15" s="313"/>
      <c r="AJ15" s="313"/>
      <c r="AK15" s="313"/>
    </row>
    <row r="16" spans="1:37" ht="18">
      <c r="A16" s="261" t="s">
        <v>125</v>
      </c>
      <c r="B16" s="121">
        <f>IF($B$9=0,COUNTIF('1'!$H$5:$J$84,B$12),COUNTIF('1'!$H$5:$J$84,B$12)*(1+$B$9))</f>
        <v>0</v>
      </c>
      <c r="C16" s="121">
        <f>IF($B$9=0,COUNTIF('1'!$H$5:$J$84,C$12),COUNTIF('1'!$H$5:$J$84,C$12)*(1+$B$9))</f>
        <v>0</v>
      </c>
      <c r="D16" s="121">
        <f>IF($B$9=0,COUNTIF('1'!$H$5:$J$84,D$12),COUNTIF('1'!$H$5:$J$84,D$12)*(1+$B$9))</f>
        <v>0</v>
      </c>
      <c r="E16" s="121">
        <f>IF($B$9=0,COUNTIF('1'!$H$5:$J$84,E$12),COUNTIF('1'!$H$5:$J$84,E$12)*(1+$B$9))</f>
        <v>0</v>
      </c>
      <c r="F16" s="121">
        <f>IF($B$9=0,COUNTIF('1'!$H$5:$J$84,F$12),COUNTIF('1'!$H$5:$J$84,F$12)*(1+$B$9))</f>
        <v>0</v>
      </c>
      <c r="G16" s="121">
        <f>IF($B$9=0,COUNTIF('1'!$H$5:$J$84,G$12),COUNTIF('1'!$H$5:$J$84,G$12)*(1+$B$9))</f>
        <v>0</v>
      </c>
      <c r="H16" s="121">
        <f>IF($B$9=0,COUNTIF('1'!$H$5:$J$84,H$12),COUNTIF('1'!$H$5:$J$84,H$12)*(1+$B$9))</f>
        <v>0</v>
      </c>
      <c r="I16" s="121">
        <f>IF($B$9=0,COUNTIF('1'!$H$5:$J$84,I$12),COUNTIF('1'!$H$5:$J$84,I$12)*(1+$B$9))</f>
        <v>0</v>
      </c>
      <c r="J16" s="121">
        <f>IF($B$9=0,COUNTIF('1'!$H$5:$J$84,J$12),COUNTIF('1'!$H$5:$J$84,J$12)*(1+$B$9))</f>
        <v>0</v>
      </c>
      <c r="K16" s="121">
        <f>IF($B$9=0,COUNTIF('1'!$H$5:$J$84,K$12),COUNTIF('1'!$H$5:$J$84,K$12)*(1+$B$9))</f>
        <v>0</v>
      </c>
      <c r="L16" s="121">
        <f>IF($B$9=0,COUNTIF('1'!$H$5:$J$84,L$12),COUNTIF('1'!$H$5:$J$84,L$12)*(1+$B$9))</f>
        <v>0</v>
      </c>
      <c r="M16" s="121">
        <f>IF($B$9=0,COUNTIF('1'!$H$5:$J$84,M$12),COUNTIF('1'!$H$5:$J$84,M$12)*(1+$B$9))</f>
        <v>0</v>
      </c>
      <c r="N16" s="121">
        <f>IF($B$9=0,COUNTIF('1'!$H$5:$J$84,N$12),COUNTIF('1'!$H$5:$J$84,N$12)*(1+$B$9))</f>
        <v>0</v>
      </c>
      <c r="O16" s="121">
        <f>IF($B$9=0,COUNTIF('1'!$H$5:$J$84,O$12),COUNTIF('1'!$H$5:$J$84,O$12)*(1+$B$9))</f>
        <v>0</v>
      </c>
      <c r="P16" s="121">
        <f>IF($B$9=0,COUNTIF('1'!$H$5:$J$84,P$12),COUNTIF('1'!$H$5:$J$84,P$12)*(1+$B$9))</f>
        <v>0</v>
      </c>
      <c r="Q16" s="121">
        <f>IF($B$9=0,COUNTIF('1'!$H$5:$J$84,Q$12),COUNTIF('1'!$H$5:$J$84,Q$12)*(1+$B$9))</f>
        <v>0</v>
      </c>
      <c r="R16" s="121">
        <f>IF($B$9=0,COUNTIF('1'!$H$5:$J$84,R$12),COUNTIF('1'!$H$5:$J$84,R$12)*(1+$B$9))</f>
        <v>0</v>
      </c>
      <c r="S16" s="121">
        <f>IF($B$9=0,COUNTIF('1'!$H$5:$J$84,S$12),COUNTIF('1'!$H$5:$J$84,S$12)*(1+$B$9))</f>
        <v>0</v>
      </c>
      <c r="T16" s="121">
        <f>IF($B$9=0,COUNTIF('1'!$H$5:$J$84,T$12),COUNTIF('1'!$H$5:$J$84,T$12)*(1+$B$9))</f>
        <v>0</v>
      </c>
      <c r="U16" s="121">
        <f>IF($B$9=0,COUNTIF('1'!$H$5:$J$84,U$12),COUNTIF('1'!$H$5:$J$84,U$12)*(1+$B$9))</f>
        <v>0</v>
      </c>
      <c r="V16" s="121">
        <f>IF($B$9=0,COUNTIF('1'!$H$5:$J$84,V$12),COUNTIF('1'!$H$5:$J$84,V$12)*(1+$B$9))</f>
        <v>0</v>
      </c>
      <c r="W16" s="121">
        <f>IF($B$9=0,COUNTIF('1'!$H$5:$J$84,W$12),COUNTIF('1'!$H$5:$J$84,W$12)*(1+$B$9))</f>
        <v>0</v>
      </c>
      <c r="X16" s="121">
        <f>IF($B$9=0,COUNTIF('1'!$H$5:$J$84,X$12),COUNTIF('1'!$H$5:$J$84,X$12)*(1+$B$9))</f>
        <v>0</v>
      </c>
      <c r="Y16" s="121">
        <f>IF($B$9=0,COUNTIF('1'!$H$5:$J$84,Y$12),COUNTIF('1'!$H$5:$J$84,Y$12)*(1+$B$9))</f>
        <v>0</v>
      </c>
      <c r="Z16" s="121">
        <f>IF($B$9=0,COUNTIF('1'!$H$5:$J$84,Z$12),COUNTIF('1'!$H$5:$J$84,Z$12)*(1+$B$9))</f>
        <v>0</v>
      </c>
      <c r="AA16" s="121">
        <f>IF($B$9=0,COUNTIF('1'!$H$5:$J$84,AA$12),COUNTIF('1'!$H$5:$J$84,AA$12)*(1+$B$9))</f>
        <v>0</v>
      </c>
      <c r="AB16" s="121">
        <f>IF($B$9=0,COUNTIF('1'!$H$5:$J$84,AB$12),COUNTIF('1'!$H$5:$J$84,AB$12)*(1+$B$9))</f>
        <v>0</v>
      </c>
      <c r="AC16" s="121">
        <f>IF($B$9=0,COUNTIF('1'!$H$5:$J$84,AC$12),COUNTIF('1'!$H$5:$J$84,AC$12)*(1+$B$9))</f>
        <v>0</v>
      </c>
      <c r="AD16" s="121">
        <f>IF($B$9=0,COUNTIF('1'!$H$5:$J$84,AD$12),COUNTIF('1'!$H$5:$J$84,AD$12)*(1+$B$9))</f>
        <v>0</v>
      </c>
      <c r="AE16" s="121">
        <f>IF($B$9=0,COUNTIF('1'!$H$5:$J$84,AE$12),COUNTIF('1'!$H$5:$J$84,AE$12)*(1+$B$9))</f>
        <v>0</v>
      </c>
      <c r="AF16" s="313"/>
      <c r="AG16" s="313"/>
      <c r="AH16" s="313"/>
      <c r="AI16" s="313"/>
      <c r="AJ16" s="313"/>
      <c r="AK16" s="313"/>
    </row>
    <row r="17" spans="1:37" ht="18">
      <c r="A17" s="261" t="s">
        <v>126</v>
      </c>
      <c r="B17" s="121">
        <f>IF($B$9=0,COUNTIF('1'!$K$5:$M$84,B$12),COUNTIF('1'!$K$5:$M$84,B$12)*(1+$B$9))</f>
        <v>0</v>
      </c>
      <c r="C17" s="121">
        <f>IF($B$9=0,COUNTIF('1'!$K$5:$M$84,C$12),COUNTIF('1'!$K$5:$M$84,C$12)*(1+$B$9))</f>
        <v>0</v>
      </c>
      <c r="D17" s="121">
        <f>IF($B$9=0,COUNTIF('1'!$K$5:$M$84,D$12),COUNTIF('1'!$K$5:$M$84,D$12)*(1+$B$9))</f>
        <v>0</v>
      </c>
      <c r="E17" s="121">
        <f>IF($B$9=0,COUNTIF('1'!$K$5:$M$84,E$12),COUNTIF('1'!$K$5:$M$84,E$12)*(1+$B$9))</f>
        <v>0</v>
      </c>
      <c r="F17" s="121">
        <f>IF($B$9=0,COUNTIF('1'!$K$5:$M$84,F$12),COUNTIF('1'!$K$5:$M$84,F$12)*(1+$B$9))</f>
        <v>0</v>
      </c>
      <c r="G17" s="121">
        <f>IF($B$9=0,COUNTIF('1'!$K$5:$M$84,G$12),COUNTIF('1'!$K$5:$M$84,G$12)*(1+$B$9))</f>
        <v>0</v>
      </c>
      <c r="H17" s="121">
        <f>IF($B$9=0,COUNTIF('1'!$K$5:$M$84,H$12),COUNTIF('1'!$K$5:$M$84,H$12)*(1+$B$9))</f>
        <v>0</v>
      </c>
      <c r="I17" s="121">
        <f>IF($B$9=0,COUNTIF('1'!$K$5:$M$84,I$12),COUNTIF('1'!$K$5:$M$84,I$12)*(1+$B$9))</f>
        <v>0</v>
      </c>
      <c r="J17" s="121">
        <f>IF($B$9=0,COUNTIF('1'!$K$5:$M$84,J$12),COUNTIF('1'!$K$5:$M$84,J$12)*(1+$B$9))</f>
        <v>0</v>
      </c>
      <c r="K17" s="121">
        <f>IF($B$9=0,COUNTIF('1'!$K$5:$M$84,K$12),COUNTIF('1'!$K$5:$M$84,K$12)*(1+$B$9))</f>
        <v>0</v>
      </c>
      <c r="L17" s="121">
        <f>IF($B$9=0,COUNTIF('1'!$K$5:$M$84,L$12),COUNTIF('1'!$K$5:$M$84,L$12)*(1+$B$9))</f>
        <v>0</v>
      </c>
      <c r="M17" s="121">
        <f>IF($B$9=0,COUNTIF('1'!$K$5:$M$84,M$12),COUNTIF('1'!$K$5:$M$84,M$12)*(1+$B$9))</f>
        <v>0</v>
      </c>
      <c r="N17" s="121">
        <f>IF($B$9=0,COUNTIF('1'!$K$5:$M$84,N$12),COUNTIF('1'!$K$5:$M$84,N$12)*(1+$B$9))</f>
        <v>0</v>
      </c>
      <c r="O17" s="121">
        <f>IF($B$9=0,COUNTIF('1'!$K$5:$M$84,O$12),COUNTIF('1'!$K$5:$M$84,O$12)*(1+$B$9))</f>
        <v>0</v>
      </c>
      <c r="P17" s="121">
        <f>IF($B$9=0,COUNTIF('1'!$K$5:$M$84,P$12),COUNTIF('1'!$K$5:$M$84,P$12)*(1+$B$9))</f>
        <v>0</v>
      </c>
      <c r="Q17" s="121">
        <f>IF($B$9=0,COUNTIF('1'!$K$5:$M$84,Q$12),COUNTIF('1'!$K$5:$M$84,Q$12)*(1+$B$9))</f>
        <v>0</v>
      </c>
      <c r="R17" s="121">
        <f>IF($B$9=0,COUNTIF('1'!$K$5:$M$84,R$12),COUNTIF('1'!$K$5:$M$84,R$12)*(1+$B$9))</f>
        <v>0</v>
      </c>
      <c r="S17" s="121">
        <f>IF($B$9=0,COUNTIF('1'!$K$5:$M$84,S$12),COUNTIF('1'!$K$5:$M$84,S$12)*(1+$B$9))</f>
        <v>0</v>
      </c>
      <c r="T17" s="121">
        <f>IF($B$9=0,COUNTIF('1'!$K$5:$M$84,T$12),COUNTIF('1'!$K$5:$M$84,T$12)*(1+$B$9))</f>
        <v>0</v>
      </c>
      <c r="U17" s="121">
        <f>IF($B$9=0,COUNTIF('1'!$K$5:$M$84,U$12),COUNTIF('1'!$K$5:$M$84,U$12)*(1+$B$9))</f>
        <v>0</v>
      </c>
      <c r="V17" s="121">
        <f>IF($B$9=0,COUNTIF('1'!$K$5:$M$84,V$12),COUNTIF('1'!$K$5:$M$84,V$12)*(1+$B$9))</f>
        <v>0</v>
      </c>
      <c r="W17" s="121">
        <f>IF($B$9=0,COUNTIF('1'!$K$5:$M$84,W$12),COUNTIF('1'!$K$5:$M$84,W$12)*(1+$B$9))</f>
        <v>0</v>
      </c>
      <c r="X17" s="121">
        <f>IF($B$9=0,COUNTIF('1'!$K$5:$M$84,X$12),COUNTIF('1'!$K$5:$M$84,X$12)*(1+$B$9))</f>
        <v>0</v>
      </c>
      <c r="Y17" s="121">
        <f>IF($B$9=0,COUNTIF('1'!$K$5:$M$84,Y$12),COUNTIF('1'!$K$5:$M$84,Y$12)*(1+$B$9))</f>
        <v>0</v>
      </c>
      <c r="Z17" s="121">
        <f>IF($B$9=0,COUNTIF('1'!$K$5:$M$84,Z$12),COUNTIF('1'!$K$5:$M$84,Z$12)*(1+$B$9))</f>
        <v>0</v>
      </c>
      <c r="AA17" s="121">
        <f>IF($B$9=0,COUNTIF('1'!$K$5:$M$84,AA$12),COUNTIF('1'!$K$5:$M$84,AA$12)*(1+$B$9))</f>
        <v>0</v>
      </c>
      <c r="AB17" s="121">
        <f>IF($B$9=0,COUNTIF('1'!$K$5:$M$84,AB$12),COUNTIF('1'!$K$5:$M$84,AB$12)*(1+$B$9))</f>
        <v>0</v>
      </c>
      <c r="AC17" s="121">
        <f>IF($B$9=0,COUNTIF('1'!$K$5:$M$84,AC$12),COUNTIF('1'!$K$5:$M$84,AC$12)*(1+$B$9))</f>
        <v>0</v>
      </c>
      <c r="AD17" s="121">
        <f>IF($B$9=0,COUNTIF('1'!$K$5:$M$84,AD$12),COUNTIF('1'!$K$5:$M$84,AD$12)*(1+$B$9))</f>
        <v>0</v>
      </c>
      <c r="AE17" s="121">
        <f>IF($B$9=0,COUNTIF('1'!$K$5:$M$84,AE$12),COUNTIF('1'!$K$5:$M$84,AE$12)*(1+$B$9))</f>
        <v>0</v>
      </c>
      <c r="AF17" s="313"/>
      <c r="AG17" s="313"/>
      <c r="AH17" s="313"/>
      <c r="AI17" s="313"/>
      <c r="AJ17" s="313"/>
      <c r="AK17" s="313"/>
    </row>
    <row r="18" spans="1:37" s="54" customFormat="1" ht="18">
      <c r="A18" s="262" t="s">
        <v>127</v>
      </c>
      <c r="B18" s="122">
        <f>SUM(B15:B17)</f>
        <v>0</v>
      </c>
      <c r="C18" s="122">
        <f>SUM(C15:C17)</f>
        <v>0</v>
      </c>
      <c r="D18" s="122">
        <f t="shared" ref="D18:AE18" si="0">SUM(D15:D17)</f>
        <v>0</v>
      </c>
      <c r="E18" s="122">
        <f t="shared" si="0"/>
        <v>0</v>
      </c>
      <c r="F18" s="122">
        <f t="shared" si="0"/>
        <v>0</v>
      </c>
      <c r="G18" s="122">
        <f t="shared" si="0"/>
        <v>0</v>
      </c>
      <c r="H18" s="122">
        <f t="shared" si="0"/>
        <v>0</v>
      </c>
      <c r="I18" s="122">
        <f t="shared" si="0"/>
        <v>0</v>
      </c>
      <c r="J18" s="122">
        <f t="shared" si="0"/>
        <v>0</v>
      </c>
      <c r="K18" s="122">
        <f t="shared" si="0"/>
        <v>0</v>
      </c>
      <c r="L18" s="122">
        <f t="shared" si="0"/>
        <v>0</v>
      </c>
      <c r="M18" s="122">
        <f t="shared" si="0"/>
        <v>0</v>
      </c>
      <c r="N18" s="122">
        <f t="shared" si="0"/>
        <v>0</v>
      </c>
      <c r="O18" s="122">
        <f t="shared" si="0"/>
        <v>0</v>
      </c>
      <c r="P18" s="122">
        <f t="shared" si="0"/>
        <v>0</v>
      </c>
      <c r="Q18" s="122">
        <f t="shared" si="0"/>
        <v>0</v>
      </c>
      <c r="R18" s="122">
        <f t="shared" si="0"/>
        <v>0</v>
      </c>
      <c r="S18" s="122">
        <f t="shared" si="0"/>
        <v>0</v>
      </c>
      <c r="T18" s="122">
        <f t="shared" si="0"/>
        <v>0</v>
      </c>
      <c r="U18" s="122">
        <f t="shared" si="0"/>
        <v>0</v>
      </c>
      <c r="V18" s="122">
        <f t="shared" si="0"/>
        <v>0</v>
      </c>
      <c r="W18" s="122">
        <f t="shared" si="0"/>
        <v>0</v>
      </c>
      <c r="X18" s="122">
        <f t="shared" si="0"/>
        <v>0</v>
      </c>
      <c r="Y18" s="122">
        <f t="shared" si="0"/>
        <v>0</v>
      </c>
      <c r="Z18" s="122">
        <f t="shared" si="0"/>
        <v>0</v>
      </c>
      <c r="AA18" s="122">
        <f t="shared" si="0"/>
        <v>0</v>
      </c>
      <c r="AB18" s="122">
        <f t="shared" si="0"/>
        <v>0</v>
      </c>
      <c r="AC18" s="122">
        <f t="shared" si="0"/>
        <v>0</v>
      </c>
      <c r="AD18" s="122">
        <f t="shared" si="0"/>
        <v>0</v>
      </c>
      <c r="AE18" s="122">
        <f t="shared" si="0"/>
        <v>0</v>
      </c>
    </row>
    <row r="19" spans="1:37" ht="18">
      <c r="A19" s="103">
        <f>IF('BORDEREAU DE COMMANDE'!C10="","",'BORDEREAU DE COMMANDE'!C10)</f>
        <v>2</v>
      </c>
      <c r="B19" s="123"/>
      <c r="C19" s="123"/>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313"/>
      <c r="AG19" s="313"/>
      <c r="AH19" s="313"/>
      <c r="AI19" s="313"/>
      <c r="AJ19" s="313"/>
      <c r="AK19" s="313"/>
    </row>
    <row r="20" spans="1:37" ht="18">
      <c r="A20" s="261" t="s">
        <v>124</v>
      </c>
      <c r="B20" s="121">
        <f>IF($B$9=0,COUNTIF('2'!$E$5:$G$89,B$12),COUNTIF('2'!$E$5:$G$89,B$12)*(1+$B$9))</f>
        <v>0</v>
      </c>
      <c r="C20" s="121">
        <f>IF($B$9=0,COUNTIF('2'!$E$5:$G$89,C$12),COUNTIF('2'!$E$5:$G$89,C$12)*(1+$B$9))</f>
        <v>0</v>
      </c>
      <c r="D20" s="121">
        <f>IF($B$9=0,COUNTIF('2'!$E$5:$G$89,D$12),COUNTIF('2'!$E$5:$G$89,D$12)*(1+$B$9))</f>
        <v>0</v>
      </c>
      <c r="E20" s="121">
        <f>IF($B$9=0,COUNTIF('2'!$E$5:$G$89,E$12),COUNTIF('2'!$E$5:$G$89,E$12)*(1+$B$9))</f>
        <v>0</v>
      </c>
      <c r="F20" s="121">
        <f>IF($B$9=0,COUNTIF('2'!$E$5:$G$89,F$12),COUNTIF('2'!$E$5:$G$89,F$12)*(1+$B$9))</f>
        <v>0</v>
      </c>
      <c r="G20" s="121">
        <f>IF($B$9=0,COUNTIF('2'!$E$5:$G$89,G$12),COUNTIF('2'!$E$5:$G$89,G$12)*(1+$B$9))</f>
        <v>0</v>
      </c>
      <c r="H20" s="121">
        <f>IF($B$9=0,COUNTIF('2'!$E$5:$G$89,H$12),COUNTIF('2'!$E$5:$G$89,H$12)*(1+$B$9))</f>
        <v>0</v>
      </c>
      <c r="I20" s="121">
        <f>IF($B$9=0,COUNTIF('2'!$E$5:$G$89,I$12),COUNTIF('2'!$E$5:$G$89,I$12)*(1+$B$9))</f>
        <v>0</v>
      </c>
      <c r="J20" s="121">
        <f>IF($B$9=0,COUNTIF('2'!$E$5:$G$89,J$12),COUNTIF('2'!$E$5:$G$89,J$12)*(1+$B$9))</f>
        <v>0</v>
      </c>
      <c r="K20" s="121">
        <f>IF($B$9=0,COUNTIF('2'!$E$5:$G$89,K$12),COUNTIF('2'!$E$5:$G$89,K$12)*(1+$B$9))</f>
        <v>0</v>
      </c>
      <c r="L20" s="121">
        <f>IF($B$9=0,COUNTIF('2'!$E$5:$G$89,L$12),COUNTIF('2'!$E$5:$G$89,L$12)*(1+$B$9))</f>
        <v>0</v>
      </c>
      <c r="M20" s="121">
        <f>IF($B$9=0,COUNTIF('2'!$E$5:$G$89,M$12),COUNTIF('2'!$E$5:$G$89,M$12)*(1+$B$9))</f>
        <v>0</v>
      </c>
      <c r="N20" s="121">
        <f>IF($B$9=0,COUNTIF('2'!$E$5:$G$89,N$12),COUNTIF('2'!$E$5:$G$89,N$12)*(1+$B$9))</f>
        <v>0</v>
      </c>
      <c r="O20" s="121">
        <f>IF($B$9=0,COUNTIF('2'!$E$5:$G$89,O$12),COUNTIF('2'!$E$5:$G$89,O$12)*(1+$B$9))</f>
        <v>0</v>
      </c>
      <c r="P20" s="121">
        <f>IF($B$9=0,COUNTIF('2'!$E$5:$G$89,P$12),COUNTIF('2'!$E$5:$G$89,P$12)*(1+$B$9))</f>
        <v>0</v>
      </c>
      <c r="Q20" s="121">
        <f>IF($B$9=0,COUNTIF('2'!$E$5:$G$89,Q$12),COUNTIF('2'!$E$5:$G$89,Q$12)*(1+$B$9))</f>
        <v>0</v>
      </c>
      <c r="R20" s="121">
        <f>IF($B$9=0,COUNTIF('2'!$E$5:$G$89,R$12),COUNTIF('2'!$E$5:$G$89,R$12)*(1+$B$9))</f>
        <v>0</v>
      </c>
      <c r="S20" s="121">
        <f>IF($B$9=0,COUNTIF('2'!$E$5:$G$89,S$12),COUNTIF('2'!$E$5:$G$89,S$12)*(1+$B$9))</f>
        <v>0</v>
      </c>
      <c r="T20" s="121">
        <f>IF($B$9=0,COUNTIF('2'!$E$5:$G$89,T$12),COUNTIF('2'!$E$5:$G$89,T$12)*(1+$B$9))</f>
        <v>0</v>
      </c>
      <c r="U20" s="121">
        <f>IF($B$9=0,COUNTIF('2'!$E$5:$G$89,U$12),COUNTIF('2'!$E$5:$G$89,U$12)*(1+$B$9))</f>
        <v>0</v>
      </c>
      <c r="V20" s="121">
        <f>IF($B$9=0,COUNTIF('2'!$E$5:$G$89,V$12),COUNTIF('2'!$E$5:$G$89,V$12)*(1+$B$9))</f>
        <v>0</v>
      </c>
      <c r="W20" s="121">
        <f>IF($B$9=0,COUNTIF('2'!$E$5:$G$89,W$12),COUNTIF('2'!$E$5:$G$89,W$12)*(1+$B$9))</f>
        <v>0</v>
      </c>
      <c r="X20" s="121">
        <f>IF($B$9=0,COUNTIF('2'!$E$5:$G$89,X$12),COUNTIF('2'!$E$5:$G$89,X$12)*(1+$B$9))</f>
        <v>0</v>
      </c>
      <c r="Y20" s="121">
        <f>IF($B$9=0,COUNTIF('2'!$E$5:$G$89,Y$12),COUNTIF('2'!$E$5:$G$89,Y$12)*(1+$B$9))</f>
        <v>0</v>
      </c>
      <c r="Z20" s="121">
        <f>IF($B$9=0,COUNTIF('2'!$E$5:$G$89,Z$12),COUNTIF('2'!$E$5:$G$89,Z$12)*(1+$B$9))</f>
        <v>0</v>
      </c>
      <c r="AA20" s="121">
        <f>IF($B$9=0,COUNTIF('2'!$E$5:$G$89,AA$12),COUNTIF('2'!$E$5:$G$89,AA$12)*(1+$B$9))</f>
        <v>0</v>
      </c>
      <c r="AB20" s="121">
        <f>IF($B$9=0,COUNTIF('2'!$E$5:$G$89,AB$12),COUNTIF('2'!$E$5:$G$89,AB$12)*(1+$B$9))</f>
        <v>0</v>
      </c>
      <c r="AC20" s="121">
        <f>IF($B$9=0,COUNTIF('2'!$E$5:$G$89,AC$12),COUNTIF('2'!$E$5:$G$89,AC$12)*(1+$B$9))</f>
        <v>0</v>
      </c>
      <c r="AD20" s="121">
        <f>IF($B$9=0,COUNTIF('2'!$E$5:$G$89,AD$12),COUNTIF('2'!$E$5:$G$89,AD$12)*(1+$B$9))</f>
        <v>0</v>
      </c>
      <c r="AE20" s="121">
        <f>IF($B$9=0,COUNTIF('2'!$E$5:$G$89,AE$12),COUNTIF('2'!$E$5:$G$89,AE$12)*(1+$B$9))</f>
        <v>0</v>
      </c>
      <c r="AF20" s="313"/>
      <c r="AG20" s="313"/>
      <c r="AH20" s="313"/>
      <c r="AI20" s="313"/>
      <c r="AJ20" s="313"/>
      <c r="AK20" s="313"/>
    </row>
    <row r="21" spans="1:37" ht="18">
      <c r="A21" s="261" t="s">
        <v>125</v>
      </c>
      <c r="B21" s="121">
        <f>IF($B$9=0,COUNTIF('2'!$H$5:$J$89,B$12),COUNTIF('2'!$H$5:$J$89,B$12)*(1+$B$9))</f>
        <v>0</v>
      </c>
      <c r="C21" s="121">
        <f>IF($B$9=0,COUNTIF('2'!$H$5:$J$89,C$12),COUNTIF('2'!$H$5:$J$89,C$12)*(1+$B$9))</f>
        <v>0</v>
      </c>
      <c r="D21" s="121">
        <f>IF($B$9=0,COUNTIF('2'!$H$5:$J$89,D$12),COUNTIF('2'!$H$5:$J$89,D$12)*(1+$B$9))</f>
        <v>0</v>
      </c>
      <c r="E21" s="121">
        <f>IF($B$9=0,COUNTIF('2'!$H$5:$J$89,E$12),COUNTIF('2'!$H$5:$J$89,E$12)*(1+$B$9))</f>
        <v>0</v>
      </c>
      <c r="F21" s="121">
        <f>IF($B$9=0,COUNTIF('2'!$H$5:$J$89,F$12),COUNTIF('2'!$H$5:$J$89,F$12)*(1+$B$9))</f>
        <v>0</v>
      </c>
      <c r="G21" s="121">
        <f>IF($B$9=0,COUNTIF('2'!$H$5:$J$89,G$12),COUNTIF('2'!$H$5:$J$89,G$12)*(1+$B$9))</f>
        <v>0</v>
      </c>
      <c r="H21" s="121">
        <f>IF($B$9=0,COUNTIF('2'!$H$5:$J$89,H$12),COUNTIF('2'!$H$5:$J$89,H$12)*(1+$B$9))</f>
        <v>0</v>
      </c>
      <c r="I21" s="121">
        <f>IF($B$9=0,COUNTIF('2'!$H$5:$J$89,I$12),COUNTIF('2'!$H$5:$J$89,I$12)*(1+$B$9))</f>
        <v>0</v>
      </c>
      <c r="J21" s="121">
        <f>IF($B$9=0,COUNTIF('2'!$H$5:$J$89,J$12),COUNTIF('2'!$H$5:$J$89,J$12)*(1+$B$9))</f>
        <v>0</v>
      </c>
      <c r="K21" s="121">
        <f>IF($B$9=0,COUNTIF('2'!$H$5:$J$89,K$12),COUNTIF('2'!$H$5:$J$89,K$12)*(1+$B$9))</f>
        <v>0</v>
      </c>
      <c r="L21" s="121">
        <f>IF($B$9=0,COUNTIF('2'!$H$5:$J$89,L$12),COUNTIF('2'!$H$5:$J$89,L$12)*(1+$B$9))</f>
        <v>0</v>
      </c>
      <c r="M21" s="121">
        <f>IF($B$9=0,COUNTIF('2'!$H$5:$J$89,M$12),COUNTIF('2'!$H$5:$J$89,M$12)*(1+$B$9))</f>
        <v>0</v>
      </c>
      <c r="N21" s="121">
        <f>IF($B$9=0,COUNTIF('2'!$H$5:$J$89,N$12),COUNTIF('2'!$H$5:$J$89,N$12)*(1+$B$9))</f>
        <v>0</v>
      </c>
      <c r="O21" s="121">
        <f>IF($B$9=0,COUNTIF('2'!$H$5:$J$89,O$12),COUNTIF('2'!$H$5:$J$89,O$12)*(1+$B$9))</f>
        <v>0</v>
      </c>
      <c r="P21" s="121">
        <f>IF($B$9=0,COUNTIF('2'!$H$5:$J$89,P$12),COUNTIF('2'!$H$5:$J$89,P$12)*(1+$B$9))</f>
        <v>0</v>
      </c>
      <c r="Q21" s="121">
        <f>IF($B$9=0,COUNTIF('2'!$H$5:$J$89,Q$12),COUNTIF('2'!$H$5:$J$89,Q$12)*(1+$B$9))</f>
        <v>0</v>
      </c>
      <c r="R21" s="121">
        <f>IF($B$9=0,COUNTIF('2'!$H$5:$J$89,R$12),COUNTIF('2'!$H$5:$J$89,R$12)*(1+$B$9))</f>
        <v>0</v>
      </c>
      <c r="S21" s="121">
        <f>IF($B$9=0,COUNTIF('2'!$H$5:$J$89,S$12),COUNTIF('2'!$H$5:$J$89,S$12)*(1+$B$9))</f>
        <v>0</v>
      </c>
      <c r="T21" s="121">
        <f>IF($B$9=0,COUNTIF('2'!$H$5:$J$89,T$12),COUNTIF('2'!$H$5:$J$89,T$12)*(1+$B$9))</f>
        <v>0</v>
      </c>
      <c r="U21" s="121">
        <f>IF($B$9=0,COUNTIF('2'!$H$5:$J$89,U$12),COUNTIF('2'!$H$5:$J$89,U$12)*(1+$B$9))</f>
        <v>0</v>
      </c>
      <c r="V21" s="121">
        <f>IF($B$9=0,COUNTIF('2'!$H$5:$J$89,V$12),COUNTIF('2'!$H$5:$J$89,V$12)*(1+$B$9))</f>
        <v>0</v>
      </c>
      <c r="W21" s="121">
        <f>IF($B$9=0,COUNTIF('2'!$H$5:$J$89,W$12),COUNTIF('2'!$H$5:$J$89,W$12)*(1+$B$9))</f>
        <v>0</v>
      </c>
      <c r="X21" s="121">
        <f>IF($B$9=0,COUNTIF('2'!$H$5:$J$89,X$12),COUNTIF('2'!$H$5:$J$89,X$12)*(1+$B$9))</f>
        <v>0</v>
      </c>
      <c r="Y21" s="121">
        <f>IF($B$9=0,COUNTIF('2'!$H$5:$J$89,Y$12),COUNTIF('2'!$H$5:$J$89,Y$12)*(1+$B$9))</f>
        <v>0</v>
      </c>
      <c r="Z21" s="121">
        <f>IF($B$9=0,COUNTIF('2'!$H$5:$J$89,Z$12),COUNTIF('2'!$H$5:$J$89,Z$12)*(1+$B$9))</f>
        <v>0</v>
      </c>
      <c r="AA21" s="121">
        <f>IF($B$9=0,COUNTIF('2'!$H$5:$J$89,AA$12),COUNTIF('2'!$H$5:$J$89,AA$12)*(1+$B$9))</f>
        <v>0</v>
      </c>
      <c r="AB21" s="121">
        <f>IF($B$9=0,COUNTIF('2'!$H$5:$J$89,AB$12),COUNTIF('2'!$H$5:$J$89,AB$12)*(1+$B$9))</f>
        <v>0</v>
      </c>
      <c r="AC21" s="121">
        <f>IF($B$9=0,COUNTIF('2'!$H$5:$J$89,AC$12),COUNTIF('2'!$H$5:$J$89,AC$12)*(1+$B$9))</f>
        <v>0</v>
      </c>
      <c r="AD21" s="121">
        <f>IF($B$9=0,COUNTIF('2'!$H$5:$J$89,AD$12),COUNTIF('2'!$H$5:$J$89,AD$12)*(1+$B$9))</f>
        <v>0</v>
      </c>
      <c r="AE21" s="121">
        <f>IF($B$9=0,COUNTIF('2'!$H$5:$J$89,AE$12),COUNTIF('2'!$H$5:$J$89,AE$12)*(1+$B$9))</f>
        <v>0</v>
      </c>
      <c r="AF21" s="313"/>
      <c r="AG21" s="313"/>
      <c r="AH21" s="313"/>
      <c r="AI21" s="313"/>
      <c r="AJ21" s="313"/>
      <c r="AK21" s="313"/>
    </row>
    <row r="22" spans="1:37" ht="18">
      <c r="A22" s="261" t="s">
        <v>126</v>
      </c>
      <c r="B22" s="121">
        <f>IF($B$9=0,COUNTIF('2'!$K$5:$M$89,B$12),COUNTIF('2'!$K$5:$M$89,B$12)*(1+$B$9))</f>
        <v>0</v>
      </c>
      <c r="C22" s="121">
        <f>IF($B$9=0,COUNTIF('2'!$K$5:$M$89,C$12),COUNTIF('2'!$K$5:$M$89,C$12)*(1+$B$9))</f>
        <v>0</v>
      </c>
      <c r="D22" s="121">
        <f>IF($B$9=0,COUNTIF('2'!$K$5:$M$89,D$12),COUNTIF('2'!$K$5:$M$89,D$12)*(1+$B$9))</f>
        <v>0</v>
      </c>
      <c r="E22" s="121">
        <f>IF($B$9=0,COUNTIF('2'!$K$5:$M$89,E$12),COUNTIF('2'!$K$5:$M$89,E$12)*(1+$B$9))</f>
        <v>0</v>
      </c>
      <c r="F22" s="121">
        <f>IF($B$9=0,COUNTIF('2'!$K$5:$M$89,F$12),COUNTIF('2'!$K$5:$M$89,F$12)*(1+$B$9))</f>
        <v>0</v>
      </c>
      <c r="G22" s="121">
        <f>IF($B$9=0,COUNTIF('2'!$K$5:$M$89,G$12),COUNTIF('2'!$K$5:$M$89,G$12)*(1+$B$9))</f>
        <v>0</v>
      </c>
      <c r="H22" s="121">
        <f>IF($B$9=0,COUNTIF('2'!$K$5:$M$89,H$12),COUNTIF('2'!$K$5:$M$89,H$12)*(1+$B$9))</f>
        <v>0</v>
      </c>
      <c r="I22" s="121">
        <f>IF($B$9=0,COUNTIF('2'!$K$5:$M$89,I$12),COUNTIF('2'!$K$5:$M$89,I$12)*(1+$B$9))</f>
        <v>0</v>
      </c>
      <c r="J22" s="121">
        <f>IF($B$9=0,COUNTIF('2'!$K$5:$M$89,J$12),COUNTIF('2'!$K$5:$M$89,J$12)*(1+$B$9))</f>
        <v>0</v>
      </c>
      <c r="K22" s="121">
        <f>IF($B$9=0,COUNTIF('2'!$K$5:$M$89,K$12),COUNTIF('2'!$K$5:$M$89,K$12)*(1+$B$9))</f>
        <v>0</v>
      </c>
      <c r="L22" s="121">
        <f>IF($B$9=0,COUNTIF('2'!$K$5:$M$89,L$12),COUNTIF('2'!$K$5:$M$89,L$12)*(1+$B$9))</f>
        <v>0</v>
      </c>
      <c r="M22" s="121">
        <f>IF($B$9=0,COUNTIF('2'!$K$5:$M$89,M$12),COUNTIF('2'!$K$5:$M$89,M$12)*(1+$B$9))</f>
        <v>0</v>
      </c>
      <c r="N22" s="121">
        <f>IF($B$9=0,COUNTIF('2'!$K$5:$M$89,N$12),COUNTIF('2'!$K$5:$M$89,N$12)*(1+$B$9))</f>
        <v>0</v>
      </c>
      <c r="O22" s="121">
        <f>IF($B$9=0,COUNTIF('2'!$K$5:$M$89,O$12),COUNTIF('2'!$K$5:$M$89,O$12)*(1+$B$9))</f>
        <v>0</v>
      </c>
      <c r="P22" s="121">
        <f>IF($B$9=0,COUNTIF('2'!$K$5:$M$89,P$12),COUNTIF('2'!$K$5:$M$89,P$12)*(1+$B$9))</f>
        <v>0</v>
      </c>
      <c r="Q22" s="121">
        <f>IF($B$9=0,COUNTIF('2'!$K$5:$M$89,Q$12),COUNTIF('2'!$K$5:$M$89,Q$12)*(1+$B$9))</f>
        <v>0</v>
      </c>
      <c r="R22" s="121">
        <f>IF($B$9=0,COUNTIF('2'!$K$5:$M$89,R$12),COUNTIF('2'!$K$5:$M$89,R$12)*(1+$B$9))</f>
        <v>0</v>
      </c>
      <c r="S22" s="121">
        <f>IF($B$9=0,COUNTIF('2'!$K$5:$M$89,S$12),COUNTIF('2'!$K$5:$M$89,S$12)*(1+$B$9))</f>
        <v>0</v>
      </c>
      <c r="T22" s="121">
        <f>IF($B$9=0,COUNTIF('2'!$K$5:$M$89,T$12),COUNTIF('2'!$K$5:$M$89,T$12)*(1+$B$9))</f>
        <v>0</v>
      </c>
      <c r="U22" s="121">
        <f>IF($B$9=0,COUNTIF('2'!$K$5:$M$89,U$12),COUNTIF('2'!$K$5:$M$89,U$12)*(1+$B$9))</f>
        <v>0</v>
      </c>
      <c r="V22" s="121">
        <f>IF($B$9=0,COUNTIF('2'!$K$5:$M$89,V$12),COUNTIF('2'!$K$5:$M$89,V$12)*(1+$B$9))</f>
        <v>0</v>
      </c>
      <c r="W22" s="121">
        <f>IF($B$9=0,COUNTIF('2'!$K$5:$M$89,W$12),COUNTIF('2'!$K$5:$M$89,W$12)*(1+$B$9))</f>
        <v>0</v>
      </c>
      <c r="X22" s="121">
        <f>IF($B$9=0,COUNTIF('2'!$K$5:$M$89,X$12),COUNTIF('2'!$K$5:$M$89,X$12)*(1+$B$9))</f>
        <v>0</v>
      </c>
      <c r="Y22" s="121">
        <f>IF($B$9=0,COUNTIF('2'!$K$5:$M$89,Y$12),COUNTIF('2'!$K$5:$M$89,Y$12)*(1+$B$9))</f>
        <v>0</v>
      </c>
      <c r="Z22" s="121">
        <f>IF($B$9=0,COUNTIF('2'!$K$5:$M$89,Z$12),COUNTIF('2'!$K$5:$M$89,Z$12)*(1+$B$9))</f>
        <v>0</v>
      </c>
      <c r="AA22" s="121">
        <f>IF($B$9=0,COUNTIF('2'!$K$5:$M$89,AA$12),COUNTIF('2'!$K$5:$M$89,AA$12)*(1+$B$9))</f>
        <v>0</v>
      </c>
      <c r="AB22" s="121">
        <f>IF($B$9=0,COUNTIF('2'!$K$5:$M$89,AB$12),COUNTIF('2'!$K$5:$M$89,AB$12)*(1+$B$9))</f>
        <v>0</v>
      </c>
      <c r="AC22" s="121">
        <f>IF($B$9=0,COUNTIF('2'!$K$5:$M$89,AC$12),COUNTIF('2'!$K$5:$M$89,AC$12)*(1+$B$9))</f>
        <v>0</v>
      </c>
      <c r="AD22" s="121">
        <f>IF($B$9=0,COUNTIF('2'!$K$5:$M$89,AD$12),COUNTIF('2'!$K$5:$M$89,AD$12)*(1+$B$9))</f>
        <v>0</v>
      </c>
      <c r="AE22" s="121">
        <f>IF($B$9=0,COUNTIF('2'!$K$5:$M$89,AE$12),COUNTIF('2'!$K$5:$M$89,AE$12)*(1+$B$9))</f>
        <v>0</v>
      </c>
      <c r="AF22" s="313"/>
      <c r="AG22" s="313"/>
      <c r="AH22" s="313"/>
      <c r="AI22" s="313"/>
      <c r="AJ22" s="313"/>
      <c r="AK22" s="313"/>
    </row>
    <row r="23" spans="1:37" s="54" customFormat="1" ht="18">
      <c r="A23" s="262" t="s">
        <v>127</v>
      </c>
      <c r="B23" s="122">
        <f>SUM(B20:B22)</f>
        <v>0</v>
      </c>
      <c r="C23" s="122">
        <f t="shared" ref="C23:AE23" si="1">SUM(C20:C22)</f>
        <v>0</v>
      </c>
      <c r="D23" s="122">
        <f t="shared" si="1"/>
        <v>0</v>
      </c>
      <c r="E23" s="122">
        <f t="shared" si="1"/>
        <v>0</v>
      </c>
      <c r="F23" s="122">
        <f t="shared" si="1"/>
        <v>0</v>
      </c>
      <c r="G23" s="122">
        <f t="shared" si="1"/>
        <v>0</v>
      </c>
      <c r="H23" s="122">
        <f t="shared" si="1"/>
        <v>0</v>
      </c>
      <c r="I23" s="122">
        <f t="shared" si="1"/>
        <v>0</v>
      </c>
      <c r="J23" s="122">
        <f t="shared" si="1"/>
        <v>0</v>
      </c>
      <c r="K23" s="122">
        <f t="shared" si="1"/>
        <v>0</v>
      </c>
      <c r="L23" s="122">
        <f t="shared" si="1"/>
        <v>0</v>
      </c>
      <c r="M23" s="122">
        <f t="shared" si="1"/>
        <v>0</v>
      </c>
      <c r="N23" s="122">
        <f t="shared" si="1"/>
        <v>0</v>
      </c>
      <c r="O23" s="122">
        <f t="shared" si="1"/>
        <v>0</v>
      </c>
      <c r="P23" s="122">
        <f t="shared" si="1"/>
        <v>0</v>
      </c>
      <c r="Q23" s="122">
        <f t="shared" si="1"/>
        <v>0</v>
      </c>
      <c r="R23" s="122">
        <f t="shared" si="1"/>
        <v>0</v>
      </c>
      <c r="S23" s="122">
        <f t="shared" si="1"/>
        <v>0</v>
      </c>
      <c r="T23" s="122">
        <f t="shared" si="1"/>
        <v>0</v>
      </c>
      <c r="U23" s="122">
        <f t="shared" si="1"/>
        <v>0</v>
      </c>
      <c r="V23" s="122">
        <f t="shared" si="1"/>
        <v>0</v>
      </c>
      <c r="W23" s="122">
        <f t="shared" si="1"/>
        <v>0</v>
      </c>
      <c r="X23" s="122">
        <f t="shared" si="1"/>
        <v>0</v>
      </c>
      <c r="Y23" s="122">
        <f t="shared" si="1"/>
        <v>0</v>
      </c>
      <c r="Z23" s="122">
        <f t="shared" si="1"/>
        <v>0</v>
      </c>
      <c r="AA23" s="122">
        <f t="shared" si="1"/>
        <v>0</v>
      </c>
      <c r="AB23" s="122">
        <f t="shared" si="1"/>
        <v>0</v>
      </c>
      <c r="AC23" s="122">
        <f t="shared" si="1"/>
        <v>0</v>
      </c>
      <c r="AD23" s="122">
        <f t="shared" si="1"/>
        <v>0</v>
      </c>
      <c r="AE23" s="122">
        <f t="shared" si="1"/>
        <v>0</v>
      </c>
    </row>
    <row r="24" spans="1:37" ht="18">
      <c r="A24" s="103">
        <f>IF('BORDEREAU DE COMMANDE'!C11="","",'BORDEREAU DE COMMANDE'!C11)</f>
        <v>3</v>
      </c>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313"/>
      <c r="AG24" s="313"/>
      <c r="AH24" s="313"/>
      <c r="AI24" s="313"/>
      <c r="AJ24" s="313"/>
      <c r="AK24" s="313"/>
    </row>
    <row r="25" spans="1:37" ht="18">
      <c r="A25" s="261" t="s">
        <v>124</v>
      </c>
      <c r="B25" s="121">
        <f>IF($B$9=0,COUNTIF('3'!$E$5:$G$56,B$12),COUNTIF('3'!$E$5:$G$56,B$12)*(1+$B$9))</f>
        <v>0</v>
      </c>
      <c r="C25" s="121">
        <f>IF($B$9=0,COUNTIF('3'!$E$5:$G$56,C$12),COUNTIF('3'!$E$5:$G$56,C$12)*(1+$B$9))</f>
        <v>0</v>
      </c>
      <c r="D25" s="121">
        <f>IF($B$9=0,COUNTIF('3'!$E$5:$G$56,D$12),COUNTIF('3'!$E$5:$G$56,D$12)*(1+$B$9))</f>
        <v>0</v>
      </c>
      <c r="E25" s="121">
        <f>IF($B$9=0,COUNTIF('3'!$E$5:$G$56,E$12),COUNTIF('3'!$E$5:$G$56,E$12)*(1+$B$9))</f>
        <v>0</v>
      </c>
      <c r="F25" s="121">
        <f>IF($B$9=0,COUNTIF('3'!$E$5:$G$56,F$12),COUNTIF('3'!$E$5:$G$56,F$12)*(1+$B$9))</f>
        <v>0</v>
      </c>
      <c r="G25" s="121">
        <f>IF($B$9=0,COUNTIF('3'!$E$5:$G$56,G$12),COUNTIF('3'!$E$5:$G$56,G$12)*(1+$B$9))</f>
        <v>0</v>
      </c>
      <c r="H25" s="121">
        <f>IF($B$9=0,COUNTIF('3'!$E$5:$G$56,H$12),COUNTIF('3'!$E$5:$G$56,H$12)*(1+$B$9))</f>
        <v>0</v>
      </c>
      <c r="I25" s="121">
        <f>IF($B$9=0,COUNTIF('3'!$E$5:$G$56,I$12),COUNTIF('3'!$E$5:$G$56,I$12)*(1+$B$9))</f>
        <v>0</v>
      </c>
      <c r="J25" s="121">
        <f>IF($B$9=0,COUNTIF('3'!$E$5:$G$56,J$12),COUNTIF('3'!$E$5:$G$56,J$12)*(1+$B$9))</f>
        <v>0</v>
      </c>
      <c r="K25" s="121">
        <f>IF($B$9=0,COUNTIF('3'!$E$5:$G$56,K$12),COUNTIF('3'!$E$5:$G$56,K$12)*(1+$B$9))</f>
        <v>0</v>
      </c>
      <c r="L25" s="121">
        <f>IF($B$9=0,COUNTIF('3'!$E$5:$G$56,L$12),COUNTIF('3'!$E$5:$G$56,L$12)*(1+$B$9))</f>
        <v>0</v>
      </c>
      <c r="M25" s="121">
        <f>IF($B$9=0,COUNTIF('3'!$E$5:$G$56,M$12),COUNTIF('3'!$E$5:$G$56,M$12)*(1+$B$9))</f>
        <v>0</v>
      </c>
      <c r="N25" s="121">
        <f>IF($B$9=0,COUNTIF('3'!$E$5:$G$56,N$12),COUNTIF('3'!$E$5:$G$56,N$12)*(1+$B$9))</f>
        <v>0</v>
      </c>
      <c r="O25" s="121">
        <f>IF($B$9=0,COUNTIF('3'!$E$5:$G$56,O$12),COUNTIF('3'!$E$5:$G$56,O$12)*(1+$B$9))</f>
        <v>0</v>
      </c>
      <c r="P25" s="121">
        <f>IF($B$9=0,COUNTIF('3'!$E$5:$G$56,P$12),COUNTIF('3'!$E$5:$G$56,P$12)*(1+$B$9))</f>
        <v>0</v>
      </c>
      <c r="Q25" s="121">
        <f>IF($B$9=0,COUNTIF('3'!$E$5:$G$56,Q$12),COUNTIF('3'!$E$5:$G$56,Q$12)*(1+$B$9))</f>
        <v>0</v>
      </c>
      <c r="R25" s="121">
        <f>IF($B$9=0,COUNTIF('3'!$E$5:$G$56,R$12),COUNTIF('3'!$E$5:$G$56,R$12)*(1+$B$9))</f>
        <v>0</v>
      </c>
      <c r="S25" s="121">
        <f>IF($B$9=0,COUNTIF('3'!$E$5:$G$56,S$12),COUNTIF('3'!$E$5:$G$56,S$12)*(1+$B$9))</f>
        <v>0</v>
      </c>
      <c r="T25" s="121">
        <f>IF($B$9=0,COUNTIF('3'!$E$5:$G$56,T$12),COUNTIF('3'!$E$5:$G$56,T$12)*(1+$B$9))</f>
        <v>0</v>
      </c>
      <c r="U25" s="121">
        <f>IF($B$9=0,COUNTIF('3'!$E$5:$G$56,U$12),COUNTIF('3'!$E$5:$G$56,U$12)*(1+$B$9))</f>
        <v>0</v>
      </c>
      <c r="V25" s="121">
        <f>IF($B$9=0,COUNTIF('3'!$E$5:$G$56,V$12),COUNTIF('3'!$E$5:$G$56,V$12)*(1+$B$9))</f>
        <v>0</v>
      </c>
      <c r="W25" s="121">
        <f>IF($B$9=0,COUNTIF('3'!$E$5:$G$56,W$12),COUNTIF('3'!$E$5:$G$56,W$12)*(1+$B$9))</f>
        <v>0</v>
      </c>
      <c r="X25" s="121">
        <f>IF($B$9=0,COUNTIF('3'!$E$5:$G$56,X$12),COUNTIF('3'!$E$5:$G$56,X$12)*(1+$B$9))</f>
        <v>0</v>
      </c>
      <c r="Y25" s="121">
        <f>IF($B$9=0,COUNTIF('3'!$E$5:$G$56,Y$12),COUNTIF('3'!$E$5:$G$56,Y$12)*(1+$B$9))</f>
        <v>0</v>
      </c>
      <c r="Z25" s="121">
        <f>IF($B$9=0,COUNTIF('3'!$E$5:$G$56,Z$12),COUNTIF('3'!$E$5:$G$56,Z$12)*(1+$B$9))</f>
        <v>0</v>
      </c>
      <c r="AA25" s="121">
        <f>IF($B$9=0,COUNTIF('3'!$E$5:$G$56,AA$12),COUNTIF('3'!$E$5:$G$56,AA$12)*(1+$B$9))</f>
        <v>0</v>
      </c>
      <c r="AB25" s="121">
        <f>IF($B$9=0,COUNTIF('3'!$E$5:$G$56,AB$12),COUNTIF('3'!$E$5:$G$56,AB$12)*(1+$B$9))</f>
        <v>0</v>
      </c>
      <c r="AC25" s="121">
        <f>IF($B$9=0,COUNTIF('3'!$E$5:$G$56,AC$12),COUNTIF('3'!$E$5:$G$56,AC$12)*(1+$B$9))</f>
        <v>0</v>
      </c>
      <c r="AD25" s="121">
        <f>IF($B$9=0,COUNTIF('3'!$E$5:$G$56,AD$12),COUNTIF('3'!$E$5:$G$56,AD$12)*(1+$B$9))</f>
        <v>0</v>
      </c>
      <c r="AE25" s="121">
        <f>IF($B$9=0,COUNTIF('3'!$E$5:$G$56,AE$12),COUNTIF('3'!$E$5:$G$56,AE$12)*(1+$B$9))</f>
        <v>0</v>
      </c>
      <c r="AF25" s="313"/>
      <c r="AG25" s="313"/>
      <c r="AH25" s="313"/>
      <c r="AI25" s="313"/>
      <c r="AJ25" s="313"/>
      <c r="AK25" s="313"/>
    </row>
    <row r="26" spans="1:37" ht="18">
      <c r="A26" s="261" t="s">
        <v>125</v>
      </c>
      <c r="B26" s="121">
        <f>IF($B$9=0,COUNTIF('3'!$H$5:$J$56,B$12),COUNTIF('3'!$H$5:$J$56,B$12)*(1+$B$9))</f>
        <v>0</v>
      </c>
      <c r="C26" s="121">
        <f>IF($B$9=0,COUNTIF('3'!$H$5:$J$56,C$12),COUNTIF('3'!$H$5:$J$56,C$12)*(1+$B$9))</f>
        <v>0</v>
      </c>
      <c r="D26" s="121">
        <f>IF($B$9=0,COUNTIF('3'!$H$5:$J$56,D$12),COUNTIF('3'!$H$5:$J$56,D$12)*(1+$B$9))</f>
        <v>0</v>
      </c>
      <c r="E26" s="121">
        <f>IF($B$9=0,COUNTIF('3'!$H$5:$J$56,E$12),COUNTIF('3'!$H$5:$J$56,E$12)*(1+$B$9))</f>
        <v>0</v>
      </c>
      <c r="F26" s="121">
        <f>IF($B$9=0,COUNTIF('3'!$H$5:$J$56,F$12),COUNTIF('3'!$H$5:$J$56,F$12)*(1+$B$9))</f>
        <v>0</v>
      </c>
      <c r="G26" s="121">
        <f>IF($B$9=0,COUNTIF('3'!$H$5:$J$56,G$12),COUNTIF('3'!$H$5:$J$56,G$12)*(1+$B$9))</f>
        <v>0</v>
      </c>
      <c r="H26" s="121">
        <f>IF($B$9=0,COUNTIF('3'!$H$5:$J$56,H$12),COUNTIF('3'!$H$5:$J$56,H$12)*(1+$B$9))</f>
        <v>0</v>
      </c>
      <c r="I26" s="121">
        <f>IF($B$9=0,COUNTIF('3'!$H$5:$J$56,I$12),COUNTIF('3'!$H$5:$J$56,I$12)*(1+$B$9))</f>
        <v>0</v>
      </c>
      <c r="J26" s="121">
        <f>IF($B$9=0,COUNTIF('3'!$H$5:$J$56,J$12),COUNTIF('3'!$H$5:$J$56,J$12)*(1+$B$9))</f>
        <v>0</v>
      </c>
      <c r="K26" s="121">
        <f>IF($B$9=0,COUNTIF('3'!$H$5:$J$56,K$12),COUNTIF('3'!$H$5:$J$56,K$12)*(1+$B$9))</f>
        <v>0</v>
      </c>
      <c r="L26" s="121">
        <f>IF($B$9=0,COUNTIF('3'!$H$5:$J$56,L$12),COUNTIF('3'!$H$5:$J$56,L$12)*(1+$B$9))</f>
        <v>0</v>
      </c>
      <c r="M26" s="121">
        <f>IF($B$9=0,COUNTIF('3'!$H$5:$J$56,M$12),COUNTIF('3'!$H$5:$J$56,M$12)*(1+$B$9))</f>
        <v>0</v>
      </c>
      <c r="N26" s="121">
        <f>IF($B$9=0,COUNTIF('3'!$H$5:$J$56,N$12),COUNTIF('3'!$H$5:$J$56,N$12)*(1+$B$9))</f>
        <v>0</v>
      </c>
      <c r="O26" s="121">
        <f>IF($B$9=0,COUNTIF('3'!$H$5:$J$56,O$12),COUNTIF('3'!$H$5:$J$56,O$12)*(1+$B$9))</f>
        <v>0</v>
      </c>
      <c r="P26" s="121">
        <f>IF($B$9=0,COUNTIF('3'!$H$5:$J$56,P$12),COUNTIF('3'!$H$5:$J$56,P$12)*(1+$B$9))</f>
        <v>0</v>
      </c>
      <c r="Q26" s="121">
        <f>IF($B$9=0,COUNTIF('3'!$H$5:$J$56,Q$12),COUNTIF('3'!$H$5:$J$56,Q$12)*(1+$B$9))</f>
        <v>0</v>
      </c>
      <c r="R26" s="121">
        <f>IF($B$9=0,COUNTIF('3'!$H$5:$J$56,R$12),COUNTIF('3'!$H$5:$J$56,R$12)*(1+$B$9))</f>
        <v>0</v>
      </c>
      <c r="S26" s="121">
        <f>IF($B$9=0,COUNTIF('3'!$H$5:$J$56,S$12),COUNTIF('3'!$H$5:$J$56,S$12)*(1+$B$9))</f>
        <v>0</v>
      </c>
      <c r="T26" s="121">
        <f>IF($B$9=0,COUNTIF('3'!$H$5:$J$56,T$12),COUNTIF('3'!$H$5:$J$56,T$12)*(1+$B$9))</f>
        <v>0</v>
      </c>
      <c r="U26" s="121">
        <f>IF($B$9=0,COUNTIF('3'!$H$5:$J$56,U$12),COUNTIF('3'!$H$5:$J$56,U$12)*(1+$B$9))</f>
        <v>0</v>
      </c>
      <c r="V26" s="121">
        <f>IF($B$9=0,COUNTIF('3'!$H$5:$J$56,V$12),COUNTIF('3'!$H$5:$J$56,V$12)*(1+$B$9))</f>
        <v>0</v>
      </c>
      <c r="W26" s="121">
        <f>IF($B$9=0,COUNTIF('3'!$H$5:$J$56,W$12),COUNTIF('3'!$H$5:$J$56,W$12)*(1+$B$9))</f>
        <v>0</v>
      </c>
      <c r="X26" s="121">
        <f>IF($B$9=0,COUNTIF('3'!$H$5:$J$56,X$12),COUNTIF('3'!$H$5:$J$56,X$12)*(1+$B$9))</f>
        <v>0</v>
      </c>
      <c r="Y26" s="121">
        <f>IF($B$9=0,COUNTIF('3'!$H$5:$J$56,Y$12),COUNTIF('3'!$H$5:$J$56,Y$12)*(1+$B$9))</f>
        <v>0</v>
      </c>
      <c r="Z26" s="121">
        <f>IF($B$9=0,COUNTIF('3'!$H$5:$J$56,Z$12),COUNTIF('3'!$H$5:$J$56,Z$12)*(1+$B$9))</f>
        <v>0</v>
      </c>
      <c r="AA26" s="121">
        <f>IF($B$9=0,COUNTIF('3'!$H$5:$J$56,AA$12),COUNTIF('3'!$H$5:$J$56,AA$12)*(1+$B$9))</f>
        <v>0</v>
      </c>
      <c r="AB26" s="121">
        <f>IF($B$9=0,COUNTIF('3'!$H$5:$J$56,AB$12),COUNTIF('3'!$H$5:$J$56,AB$12)*(1+$B$9))</f>
        <v>0</v>
      </c>
      <c r="AC26" s="121">
        <f>IF($B$9=0,COUNTIF('3'!$H$5:$J$56,AC$12),COUNTIF('3'!$H$5:$J$56,AC$12)*(1+$B$9))</f>
        <v>0</v>
      </c>
      <c r="AD26" s="121">
        <f>IF($B$9=0,COUNTIF('3'!$H$5:$J$56,AD$12),COUNTIF('3'!$H$5:$J$56,AD$12)*(1+$B$9))</f>
        <v>0</v>
      </c>
      <c r="AE26" s="121">
        <f>IF($B$9=0,COUNTIF('3'!$H$5:$J$56,AE$12),COUNTIF('3'!$H$5:$J$56,AE$12)*(1+$B$9))</f>
        <v>0</v>
      </c>
      <c r="AF26" s="313"/>
      <c r="AG26" s="313"/>
      <c r="AH26" s="313"/>
      <c r="AI26" s="313"/>
      <c r="AJ26" s="313"/>
      <c r="AK26" s="313"/>
    </row>
    <row r="27" spans="1:37" ht="18">
      <c r="A27" s="261" t="s">
        <v>126</v>
      </c>
      <c r="B27" s="121">
        <f>IF($B$9=0,COUNTIF('3'!$K$5:$M$56,B$12),COUNTIF('3'!$K$5:$M$56,B$12)*(1+$B$9))</f>
        <v>0</v>
      </c>
      <c r="C27" s="121">
        <f>IF($B$9=0,COUNTIF('3'!$K$5:$M$56,C$12),COUNTIF('3'!$K$5:$M$56,C$12)*(1+$B$9))</f>
        <v>0</v>
      </c>
      <c r="D27" s="121">
        <f>IF($B$9=0,COUNTIF('3'!$K$5:$M$56,D$12),COUNTIF('3'!$K$5:$M$56,D$12)*(1+$B$9))</f>
        <v>0</v>
      </c>
      <c r="E27" s="121">
        <f>IF($B$9=0,COUNTIF('3'!$K$5:$M$56,E$12),COUNTIF('3'!$K$5:$M$56,E$12)*(1+$B$9))</f>
        <v>0</v>
      </c>
      <c r="F27" s="121">
        <f>IF($B$9=0,COUNTIF('3'!$K$5:$M$56,F$12),COUNTIF('3'!$K$5:$M$56,F$12)*(1+$B$9))</f>
        <v>0</v>
      </c>
      <c r="G27" s="121">
        <f>IF($B$9=0,COUNTIF('3'!$K$5:$M$56,G$12),COUNTIF('3'!$K$5:$M$56,G$12)*(1+$B$9))</f>
        <v>0</v>
      </c>
      <c r="H27" s="121">
        <f>IF($B$9=0,COUNTIF('3'!$K$5:$M$56,H$12),COUNTIF('3'!$K$5:$M$56,H$12)*(1+$B$9))</f>
        <v>0</v>
      </c>
      <c r="I27" s="121">
        <f>IF($B$9=0,COUNTIF('3'!$K$5:$M$56,I$12),COUNTIF('3'!$K$5:$M$56,I$12)*(1+$B$9))</f>
        <v>0</v>
      </c>
      <c r="J27" s="121">
        <f>IF($B$9=0,COUNTIF('3'!$K$5:$M$56,J$12),COUNTIF('3'!$K$5:$M$56,J$12)*(1+$B$9))</f>
        <v>0</v>
      </c>
      <c r="K27" s="121">
        <f>IF($B$9=0,COUNTIF('3'!$K$5:$M$56,K$12),COUNTIF('3'!$K$5:$M$56,K$12)*(1+$B$9))</f>
        <v>0</v>
      </c>
      <c r="L27" s="121">
        <f>IF($B$9=0,COUNTIF('3'!$K$5:$M$56,L$12),COUNTIF('3'!$K$5:$M$56,L$12)*(1+$B$9))</f>
        <v>0</v>
      </c>
      <c r="M27" s="121">
        <f>IF($B$9=0,COUNTIF('3'!$K$5:$M$56,M$12),COUNTIF('3'!$K$5:$M$56,M$12)*(1+$B$9))</f>
        <v>0</v>
      </c>
      <c r="N27" s="121">
        <f>IF($B$9=0,COUNTIF('3'!$K$5:$M$56,N$12),COUNTIF('3'!$K$5:$M$56,N$12)*(1+$B$9))</f>
        <v>0</v>
      </c>
      <c r="O27" s="121">
        <f>IF($B$9=0,COUNTIF('3'!$K$5:$M$56,O$12),COUNTIF('3'!$K$5:$M$56,O$12)*(1+$B$9))</f>
        <v>0</v>
      </c>
      <c r="P27" s="121">
        <f>IF($B$9=0,COUNTIF('3'!$K$5:$M$56,P$12),COUNTIF('3'!$K$5:$M$56,P$12)*(1+$B$9))</f>
        <v>0</v>
      </c>
      <c r="Q27" s="121">
        <f>IF($B$9=0,COUNTIF('3'!$K$5:$M$56,Q$12),COUNTIF('3'!$K$5:$M$56,Q$12)*(1+$B$9))</f>
        <v>0</v>
      </c>
      <c r="R27" s="121">
        <f>IF($B$9=0,COUNTIF('3'!$K$5:$M$56,R$12),COUNTIF('3'!$K$5:$M$56,R$12)*(1+$B$9))</f>
        <v>0</v>
      </c>
      <c r="S27" s="121">
        <f>IF($B$9=0,COUNTIF('3'!$K$5:$M$56,S$12),COUNTIF('3'!$K$5:$M$56,S$12)*(1+$B$9))</f>
        <v>0</v>
      </c>
      <c r="T27" s="121">
        <f>IF($B$9=0,COUNTIF('3'!$K$5:$M$56,T$12),COUNTIF('3'!$K$5:$M$56,T$12)*(1+$B$9))</f>
        <v>0</v>
      </c>
      <c r="U27" s="121">
        <f>IF($B$9=0,COUNTIF('3'!$K$5:$M$56,U$12),COUNTIF('3'!$K$5:$M$56,U$12)*(1+$B$9))</f>
        <v>0</v>
      </c>
      <c r="V27" s="121">
        <f>IF($B$9=0,COUNTIF('3'!$K$5:$M$56,V$12),COUNTIF('3'!$K$5:$M$56,V$12)*(1+$B$9))</f>
        <v>0</v>
      </c>
      <c r="W27" s="121">
        <f>IF($B$9=0,COUNTIF('3'!$K$5:$M$56,W$12),COUNTIF('3'!$K$5:$M$56,W$12)*(1+$B$9))</f>
        <v>0</v>
      </c>
      <c r="X27" s="121">
        <f>IF($B$9=0,COUNTIF('3'!$K$5:$M$56,X$12),COUNTIF('3'!$K$5:$M$56,X$12)*(1+$B$9))</f>
        <v>0</v>
      </c>
      <c r="Y27" s="121">
        <f>IF($B$9=0,COUNTIF('3'!$K$5:$M$56,Y$12),COUNTIF('3'!$K$5:$M$56,Y$12)*(1+$B$9))</f>
        <v>0</v>
      </c>
      <c r="Z27" s="121">
        <f>IF($B$9=0,COUNTIF('3'!$K$5:$M$56,Z$12),COUNTIF('3'!$K$5:$M$56,Z$12)*(1+$B$9))</f>
        <v>0</v>
      </c>
      <c r="AA27" s="121">
        <f>IF($B$9=0,COUNTIF('3'!$K$5:$M$56,AA$12),COUNTIF('3'!$K$5:$M$56,AA$12)*(1+$B$9))</f>
        <v>0</v>
      </c>
      <c r="AB27" s="121">
        <f>IF($B$9=0,COUNTIF('3'!$K$5:$M$56,AB$12),COUNTIF('3'!$K$5:$M$56,AB$12)*(1+$B$9))</f>
        <v>0</v>
      </c>
      <c r="AC27" s="121">
        <f>IF($B$9=0,COUNTIF('3'!$K$5:$M$56,AC$12),COUNTIF('3'!$K$5:$M$56,AC$12)*(1+$B$9))</f>
        <v>0</v>
      </c>
      <c r="AD27" s="121">
        <f>IF($B$9=0,COUNTIF('3'!$K$5:$M$56,AD$12),COUNTIF('3'!$K$5:$M$56,AD$12)*(1+$B$9))</f>
        <v>0</v>
      </c>
      <c r="AE27" s="121">
        <f>IF($B$9=0,COUNTIF('3'!$K$5:$M$56,AE$12),COUNTIF('3'!$K$5:$M$56,AE$12)*(1+$B$9))</f>
        <v>0</v>
      </c>
      <c r="AF27" s="313"/>
      <c r="AG27" s="313"/>
      <c r="AH27" s="313"/>
      <c r="AI27" s="313"/>
      <c r="AJ27" s="313"/>
      <c r="AK27" s="313"/>
    </row>
    <row r="28" spans="1:37" s="54" customFormat="1" ht="18">
      <c r="A28" s="262" t="s">
        <v>127</v>
      </c>
      <c r="B28" s="122">
        <f>SUM(B25:B27)</f>
        <v>0</v>
      </c>
      <c r="C28" s="122">
        <f t="shared" ref="C28:AE28" si="2">SUM(C25:C27)</f>
        <v>0</v>
      </c>
      <c r="D28" s="122">
        <f t="shared" si="2"/>
        <v>0</v>
      </c>
      <c r="E28" s="122">
        <f t="shared" si="2"/>
        <v>0</v>
      </c>
      <c r="F28" s="122">
        <f t="shared" si="2"/>
        <v>0</v>
      </c>
      <c r="G28" s="122">
        <f t="shared" si="2"/>
        <v>0</v>
      </c>
      <c r="H28" s="122">
        <f t="shared" si="2"/>
        <v>0</v>
      </c>
      <c r="I28" s="122">
        <f t="shared" si="2"/>
        <v>0</v>
      </c>
      <c r="J28" s="122">
        <f t="shared" si="2"/>
        <v>0</v>
      </c>
      <c r="K28" s="122">
        <f t="shared" si="2"/>
        <v>0</v>
      </c>
      <c r="L28" s="122">
        <f t="shared" si="2"/>
        <v>0</v>
      </c>
      <c r="M28" s="122">
        <f t="shared" si="2"/>
        <v>0</v>
      </c>
      <c r="N28" s="122">
        <f t="shared" si="2"/>
        <v>0</v>
      </c>
      <c r="O28" s="122">
        <f t="shared" si="2"/>
        <v>0</v>
      </c>
      <c r="P28" s="122">
        <f t="shared" si="2"/>
        <v>0</v>
      </c>
      <c r="Q28" s="122">
        <f t="shared" si="2"/>
        <v>0</v>
      </c>
      <c r="R28" s="122">
        <f t="shared" si="2"/>
        <v>0</v>
      </c>
      <c r="S28" s="122">
        <f t="shared" si="2"/>
        <v>0</v>
      </c>
      <c r="T28" s="122">
        <f t="shared" si="2"/>
        <v>0</v>
      </c>
      <c r="U28" s="122">
        <f t="shared" si="2"/>
        <v>0</v>
      </c>
      <c r="V28" s="122">
        <f t="shared" si="2"/>
        <v>0</v>
      </c>
      <c r="W28" s="122">
        <f t="shared" si="2"/>
        <v>0</v>
      </c>
      <c r="X28" s="122">
        <f t="shared" si="2"/>
        <v>0</v>
      </c>
      <c r="Y28" s="122">
        <f t="shared" si="2"/>
        <v>0</v>
      </c>
      <c r="Z28" s="122">
        <f t="shared" si="2"/>
        <v>0</v>
      </c>
      <c r="AA28" s="122">
        <f t="shared" si="2"/>
        <v>0</v>
      </c>
      <c r="AB28" s="122">
        <f t="shared" si="2"/>
        <v>0</v>
      </c>
      <c r="AC28" s="122">
        <f t="shared" si="2"/>
        <v>0</v>
      </c>
      <c r="AD28" s="122">
        <f t="shared" si="2"/>
        <v>0</v>
      </c>
      <c r="AE28" s="122">
        <f t="shared" si="2"/>
        <v>0</v>
      </c>
    </row>
    <row r="29" spans="1:37" ht="18">
      <c r="A29" s="103">
        <f>IF('BORDEREAU DE COMMANDE'!C12="","",'BORDEREAU DE COMMANDE'!C12)</f>
        <v>4</v>
      </c>
      <c r="B29" s="123"/>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313"/>
      <c r="AG29" s="313"/>
      <c r="AH29" s="313"/>
      <c r="AI29" s="313"/>
      <c r="AJ29" s="313"/>
      <c r="AK29" s="313"/>
    </row>
    <row r="30" spans="1:37" ht="18">
      <c r="A30" s="261" t="s">
        <v>124</v>
      </c>
      <c r="B30" s="121">
        <f>IF($B$9=0,COUNTIF('4'!$E$5:$G$56,B$12),COUNTIF('4'!$E$5:$G$56,B$12)*(1+$B$9))</f>
        <v>0</v>
      </c>
      <c r="C30" s="121">
        <f>IF($B$9=0,COUNTIF('4'!$E$5:$G$56,C$12),COUNTIF('4'!$E$5:$G$56,C$12)*(1+$B$9))</f>
        <v>0</v>
      </c>
      <c r="D30" s="121">
        <f>IF($B$9=0,COUNTIF('4'!$E$5:$G$56,D$12),COUNTIF('4'!$E$5:$G$56,D$12)*(1+$B$9))</f>
        <v>0</v>
      </c>
      <c r="E30" s="121">
        <f>IF($B$9=0,COUNTIF('4'!$E$5:$G$56,E$12),COUNTIF('4'!$E$5:$G$56,E$12)*(1+$B$9))</f>
        <v>0</v>
      </c>
      <c r="F30" s="121">
        <f>IF($B$9=0,COUNTIF('4'!$E$5:$G$56,F$12),COUNTIF('4'!$E$5:$G$56,F$12)*(1+$B$9))</f>
        <v>0</v>
      </c>
      <c r="G30" s="121">
        <f>IF($B$9=0,COUNTIF('4'!$E$5:$G$56,G$12),COUNTIF('4'!$E$5:$G$56,G$12)*(1+$B$9))</f>
        <v>0</v>
      </c>
      <c r="H30" s="121">
        <f>IF($B$9=0,COUNTIF('4'!$E$5:$G$56,H$12),COUNTIF('4'!$E$5:$G$56,H$12)*(1+$B$9))</f>
        <v>0</v>
      </c>
      <c r="I30" s="121">
        <f>IF($B$9=0,COUNTIF('4'!$E$5:$G$56,I$12),COUNTIF('4'!$E$5:$G$56,I$12)*(1+$B$9))</f>
        <v>0</v>
      </c>
      <c r="J30" s="121">
        <f>IF($B$9=0,COUNTIF('4'!$E$5:$G$56,J$12),COUNTIF('4'!$E$5:$G$56,J$12)*(1+$B$9))</f>
        <v>0</v>
      </c>
      <c r="K30" s="121">
        <f>IF($B$9=0,COUNTIF('4'!$E$5:$G$56,K$12),COUNTIF('4'!$E$5:$G$56,K$12)*(1+$B$9))</f>
        <v>0</v>
      </c>
      <c r="L30" s="121">
        <f>IF($B$9=0,COUNTIF('4'!$E$5:$G$56,L$12),COUNTIF('4'!$E$5:$G$56,L$12)*(1+$B$9))</f>
        <v>0</v>
      </c>
      <c r="M30" s="121">
        <f>IF($B$9=0,COUNTIF('4'!$E$5:$G$56,M$12),COUNTIF('4'!$E$5:$G$56,M$12)*(1+$B$9))</f>
        <v>0</v>
      </c>
      <c r="N30" s="121">
        <f>IF($B$9=0,COUNTIF('4'!$E$5:$G$56,N$12),COUNTIF('4'!$E$5:$G$56,N$12)*(1+$B$9))</f>
        <v>0</v>
      </c>
      <c r="O30" s="121">
        <f>IF($B$9=0,COUNTIF('4'!$E$5:$G$56,O$12),COUNTIF('4'!$E$5:$G$56,O$12)*(1+$B$9))</f>
        <v>0</v>
      </c>
      <c r="P30" s="121">
        <f>IF($B$9=0,COUNTIF('4'!$E$5:$G$56,P$12),COUNTIF('4'!$E$5:$G$56,P$12)*(1+$B$9))</f>
        <v>0</v>
      </c>
      <c r="Q30" s="121">
        <f>IF($B$9=0,COUNTIF('4'!$E$5:$G$56,Q$12),COUNTIF('4'!$E$5:$G$56,Q$12)*(1+$B$9))</f>
        <v>0</v>
      </c>
      <c r="R30" s="121">
        <f>IF($B$9=0,COUNTIF('4'!$E$5:$G$56,R$12),COUNTIF('4'!$E$5:$G$56,R$12)*(1+$B$9))</f>
        <v>0</v>
      </c>
      <c r="S30" s="121">
        <f>IF($B$9=0,COUNTIF('4'!$E$5:$G$56,S$12),COUNTIF('4'!$E$5:$G$56,S$12)*(1+$B$9))</f>
        <v>0</v>
      </c>
      <c r="T30" s="121">
        <f>IF($B$9=0,COUNTIF('4'!$E$5:$G$56,T$12),COUNTIF('4'!$E$5:$G$56,T$12)*(1+$B$9))</f>
        <v>0</v>
      </c>
      <c r="U30" s="121">
        <f>IF($B$9=0,COUNTIF('4'!$E$5:$G$56,U$12),COUNTIF('4'!$E$5:$G$56,U$12)*(1+$B$9))</f>
        <v>0</v>
      </c>
      <c r="V30" s="121">
        <f>IF($B$9=0,COUNTIF('4'!$E$5:$G$56,V$12),COUNTIF('4'!$E$5:$G$56,V$12)*(1+$B$9))</f>
        <v>0</v>
      </c>
      <c r="W30" s="121">
        <f>IF($B$9=0,COUNTIF('4'!$E$5:$G$56,W$12),COUNTIF('4'!$E$5:$G$56,W$12)*(1+$B$9))</f>
        <v>0</v>
      </c>
      <c r="X30" s="121">
        <f>IF($B$9=0,COUNTIF('4'!$E$5:$G$56,X$12),COUNTIF('4'!$E$5:$G$56,X$12)*(1+$B$9))</f>
        <v>0</v>
      </c>
      <c r="Y30" s="121">
        <f>IF($B$9=0,COUNTIF('4'!$E$5:$G$56,Y$12),COUNTIF('4'!$E$5:$G$56,Y$12)*(1+$B$9))</f>
        <v>0</v>
      </c>
      <c r="Z30" s="121">
        <f>IF($B$9=0,COUNTIF('4'!$E$5:$G$56,Z$12),COUNTIF('4'!$E$5:$G$56,Z$12)*(1+$B$9))</f>
        <v>0</v>
      </c>
      <c r="AA30" s="121">
        <f>IF($B$9=0,COUNTIF('4'!$E$5:$G$56,AA$12),COUNTIF('4'!$E$5:$G$56,AA$12)*(1+$B$9))</f>
        <v>0</v>
      </c>
      <c r="AB30" s="121">
        <f>IF($B$9=0,COUNTIF('4'!$E$5:$G$56,AB$12),COUNTIF('4'!$E$5:$G$56,AB$12)*(1+$B$9))</f>
        <v>0</v>
      </c>
      <c r="AC30" s="121">
        <f>IF($B$9=0,COUNTIF('4'!$E$5:$G$56,AC$12),COUNTIF('4'!$E$5:$G$56,AC$12)*(1+$B$9))</f>
        <v>0</v>
      </c>
      <c r="AD30" s="121">
        <f>IF($B$9=0,COUNTIF('4'!$E$5:$G$56,AD$12),COUNTIF('4'!$E$5:$G$56,AD$12)*(1+$B$9))</f>
        <v>0</v>
      </c>
      <c r="AE30" s="121">
        <f>IF($B$9=0,COUNTIF('4'!$E$5:$G$56,AE$12),COUNTIF('4'!$E$5:$G$56,AE$12)*(1+$B$9))</f>
        <v>0</v>
      </c>
      <c r="AF30" s="313"/>
      <c r="AG30" s="313"/>
      <c r="AH30" s="313"/>
      <c r="AI30" s="313"/>
      <c r="AJ30" s="313"/>
      <c r="AK30" s="313"/>
    </row>
    <row r="31" spans="1:37" ht="18">
      <c r="A31" s="261" t="s">
        <v>125</v>
      </c>
      <c r="B31" s="121">
        <f>IF($B$9=0,COUNTIF('4'!$H$5:$J$56,B$12),COUNTIF('4'!$H$5:$J$56,B$12)*(1+$B$9))</f>
        <v>0</v>
      </c>
      <c r="C31" s="121">
        <f>IF($B$9=0,COUNTIF('4'!$H$5:$J$56,C$12),COUNTIF('4'!$H$5:$J$56,C$12)*(1+$B$9))</f>
        <v>0</v>
      </c>
      <c r="D31" s="121">
        <f>IF($B$9=0,COUNTIF('4'!$H$5:$J$56,D$12),COUNTIF('4'!$H$5:$J$56,D$12)*(1+$B$9))</f>
        <v>0</v>
      </c>
      <c r="E31" s="121">
        <f>IF($B$9=0,COUNTIF('4'!$H$5:$J$56,E$12),COUNTIF('4'!$H$5:$J$56,E$12)*(1+$B$9))</f>
        <v>0</v>
      </c>
      <c r="F31" s="121">
        <f>IF($B$9=0,COUNTIF('4'!$H$5:$J$56,F$12),COUNTIF('4'!$H$5:$J$56,F$12)*(1+$B$9))</f>
        <v>0</v>
      </c>
      <c r="G31" s="121">
        <f>IF($B$9=0,COUNTIF('4'!$H$5:$J$56,G$12),COUNTIF('4'!$H$5:$J$56,G$12)*(1+$B$9))</f>
        <v>0</v>
      </c>
      <c r="H31" s="121">
        <f>IF($B$9=0,COUNTIF('4'!$H$5:$J$56,H$12),COUNTIF('4'!$H$5:$J$56,H$12)*(1+$B$9))</f>
        <v>0</v>
      </c>
      <c r="I31" s="121">
        <f>IF($B$9=0,COUNTIF('4'!$H$5:$J$56,I$12),COUNTIF('4'!$H$5:$J$56,I$12)*(1+$B$9))</f>
        <v>0</v>
      </c>
      <c r="J31" s="121">
        <f>IF($B$9=0,COUNTIF('4'!$H$5:$J$56,J$12),COUNTIF('4'!$H$5:$J$56,J$12)*(1+$B$9))</f>
        <v>0</v>
      </c>
      <c r="K31" s="121">
        <f>IF($B$9=0,COUNTIF('4'!$H$5:$J$56,K$12),COUNTIF('4'!$H$5:$J$56,K$12)*(1+$B$9))</f>
        <v>0</v>
      </c>
      <c r="L31" s="121">
        <f>IF($B$9=0,COUNTIF('4'!$H$5:$J$56,L$12),COUNTIF('4'!$H$5:$J$56,L$12)*(1+$B$9))</f>
        <v>0</v>
      </c>
      <c r="M31" s="121">
        <f>IF($B$9=0,COUNTIF('4'!$H$5:$J$56,M$12),COUNTIF('4'!$H$5:$J$56,M$12)*(1+$B$9))</f>
        <v>0</v>
      </c>
      <c r="N31" s="121">
        <f>IF($B$9=0,COUNTIF('4'!$H$5:$J$56,N$12),COUNTIF('4'!$H$5:$J$56,N$12)*(1+$B$9))</f>
        <v>0</v>
      </c>
      <c r="O31" s="121">
        <f>IF($B$9=0,COUNTIF('4'!$H$5:$J$56,O$12),COUNTIF('4'!$H$5:$J$56,O$12)*(1+$B$9))</f>
        <v>0</v>
      </c>
      <c r="P31" s="121">
        <f>IF($B$9=0,COUNTIF('4'!$H$5:$J$56,P$12),COUNTIF('4'!$H$5:$J$56,P$12)*(1+$B$9))</f>
        <v>0</v>
      </c>
      <c r="Q31" s="121">
        <f>IF($B$9=0,COUNTIF('4'!$H$5:$J$56,Q$12),COUNTIF('4'!$H$5:$J$56,Q$12)*(1+$B$9))</f>
        <v>0</v>
      </c>
      <c r="R31" s="121">
        <f>IF($B$9=0,COUNTIF('4'!$H$5:$J$56,R$12),COUNTIF('4'!$H$5:$J$56,R$12)*(1+$B$9))</f>
        <v>0</v>
      </c>
      <c r="S31" s="121">
        <f>IF($B$9=0,COUNTIF('4'!$H$5:$J$56,S$12),COUNTIF('4'!$H$5:$J$56,S$12)*(1+$B$9))</f>
        <v>0</v>
      </c>
      <c r="T31" s="121">
        <f>IF($B$9=0,COUNTIF('4'!$H$5:$J$56,T$12),COUNTIF('4'!$H$5:$J$56,T$12)*(1+$B$9))</f>
        <v>0</v>
      </c>
      <c r="U31" s="121">
        <f>IF($B$9=0,COUNTIF('4'!$H$5:$J$56,U$12),COUNTIF('4'!$H$5:$J$56,U$12)*(1+$B$9))</f>
        <v>0</v>
      </c>
      <c r="V31" s="121">
        <f>IF($B$9=0,COUNTIF('4'!$H$5:$J$56,V$12),COUNTIF('4'!$H$5:$J$56,V$12)*(1+$B$9))</f>
        <v>0</v>
      </c>
      <c r="W31" s="121">
        <f>IF($B$9=0,COUNTIF('4'!$H$5:$J$56,W$12),COUNTIF('4'!$H$5:$J$56,W$12)*(1+$B$9))</f>
        <v>0</v>
      </c>
      <c r="X31" s="121">
        <f>IF($B$9=0,COUNTIF('4'!$H$5:$J$56,X$12),COUNTIF('4'!$H$5:$J$56,X$12)*(1+$B$9))</f>
        <v>0</v>
      </c>
      <c r="Y31" s="121">
        <f>IF($B$9=0,COUNTIF('4'!$H$5:$J$56,Y$12),COUNTIF('4'!$H$5:$J$56,Y$12)*(1+$B$9))</f>
        <v>0</v>
      </c>
      <c r="Z31" s="121">
        <f>IF($B$9=0,COUNTIF('4'!$H$5:$J$56,Z$12),COUNTIF('4'!$H$5:$J$56,Z$12)*(1+$B$9))</f>
        <v>0</v>
      </c>
      <c r="AA31" s="121">
        <f>IF($B$9=0,COUNTIF('4'!$H$5:$J$56,AA$12),COUNTIF('4'!$H$5:$J$56,AA$12)*(1+$B$9))</f>
        <v>0</v>
      </c>
      <c r="AB31" s="121">
        <f>IF($B$9=0,COUNTIF('4'!$H$5:$J$56,AB$12),COUNTIF('4'!$H$5:$J$56,AB$12)*(1+$B$9))</f>
        <v>0</v>
      </c>
      <c r="AC31" s="121">
        <f>IF($B$9=0,COUNTIF('4'!$H$5:$J$56,AC$12),COUNTIF('4'!$H$5:$J$56,AC$12)*(1+$B$9))</f>
        <v>0</v>
      </c>
      <c r="AD31" s="121">
        <f>IF($B$9=0,COUNTIF('4'!$H$5:$J$56,AD$12),COUNTIF('4'!$H$5:$J$56,AD$12)*(1+$B$9))</f>
        <v>0</v>
      </c>
      <c r="AE31" s="121">
        <f>IF($B$9=0,COUNTIF('4'!$H$5:$J$56,AE$12),COUNTIF('4'!$H$5:$J$56,AE$12)*(1+$B$9))</f>
        <v>0</v>
      </c>
      <c r="AF31" s="313"/>
      <c r="AG31" s="313"/>
      <c r="AH31" s="313"/>
      <c r="AI31" s="313"/>
      <c r="AJ31" s="313"/>
      <c r="AK31" s="313"/>
    </row>
    <row r="32" spans="1:37" ht="18">
      <c r="A32" s="261" t="s">
        <v>126</v>
      </c>
      <c r="B32" s="121">
        <f>IF($B$9=0,COUNTIF('4'!$K$5:$M$56,B$12),COUNTIF('4'!$K$5:$M$56,B$12)*(1+$B$9))</f>
        <v>0</v>
      </c>
      <c r="C32" s="121">
        <f>IF($B$9=0,COUNTIF('4'!$K$5:$M$56,C$12),COUNTIF('4'!$K$5:$M$56,C$12)*(1+$B$9))</f>
        <v>0</v>
      </c>
      <c r="D32" s="121">
        <f>IF($B$9=0,COUNTIF('4'!$K$5:$M$56,D$12),COUNTIF('4'!$K$5:$M$56,D$12)*(1+$B$9))</f>
        <v>0</v>
      </c>
      <c r="E32" s="121">
        <f>IF($B$9=0,COUNTIF('4'!$K$5:$M$56,E$12),COUNTIF('4'!$K$5:$M$56,E$12)*(1+$B$9))</f>
        <v>0</v>
      </c>
      <c r="F32" s="121">
        <f>IF($B$9=0,COUNTIF('4'!$K$5:$M$56,F$12),COUNTIF('4'!$K$5:$M$56,F$12)*(1+$B$9))</f>
        <v>0</v>
      </c>
      <c r="G32" s="121">
        <f>IF($B$9=0,COUNTIF('4'!$K$5:$M$56,G$12),COUNTIF('4'!$K$5:$M$56,G$12)*(1+$B$9))</f>
        <v>0</v>
      </c>
      <c r="H32" s="121">
        <f>IF($B$9=0,COUNTIF('4'!$K$5:$M$56,H$12),COUNTIF('4'!$K$5:$M$56,H$12)*(1+$B$9))</f>
        <v>0</v>
      </c>
      <c r="I32" s="121">
        <f>IF($B$9=0,COUNTIF('4'!$K$5:$M$56,I$12),COUNTIF('4'!$K$5:$M$56,I$12)*(1+$B$9))</f>
        <v>0</v>
      </c>
      <c r="J32" s="121">
        <f>IF($B$9=0,COUNTIF('4'!$K$5:$M$56,J$12),COUNTIF('4'!$K$5:$M$56,J$12)*(1+$B$9))</f>
        <v>0</v>
      </c>
      <c r="K32" s="121">
        <f>IF($B$9=0,COUNTIF('4'!$K$5:$M$56,K$12),COUNTIF('4'!$K$5:$M$56,K$12)*(1+$B$9))</f>
        <v>0</v>
      </c>
      <c r="L32" s="121">
        <f>IF($B$9=0,COUNTIF('4'!$K$5:$M$56,L$12),COUNTIF('4'!$K$5:$M$56,L$12)*(1+$B$9))</f>
        <v>0</v>
      </c>
      <c r="M32" s="121">
        <f>IF($B$9=0,COUNTIF('4'!$K$5:$M$56,M$12),COUNTIF('4'!$K$5:$M$56,M$12)*(1+$B$9))</f>
        <v>0</v>
      </c>
      <c r="N32" s="121">
        <f>IF($B$9=0,COUNTIF('4'!$K$5:$M$56,N$12),COUNTIF('4'!$K$5:$M$56,N$12)*(1+$B$9))</f>
        <v>0</v>
      </c>
      <c r="O32" s="121">
        <f>IF($B$9=0,COUNTIF('4'!$K$5:$M$56,O$12),COUNTIF('4'!$K$5:$M$56,O$12)*(1+$B$9))</f>
        <v>0</v>
      </c>
      <c r="P32" s="121">
        <f>IF($B$9=0,COUNTIF('4'!$K$5:$M$56,P$12),COUNTIF('4'!$K$5:$M$56,P$12)*(1+$B$9))</f>
        <v>0</v>
      </c>
      <c r="Q32" s="121">
        <f>IF($B$9=0,COUNTIF('4'!$K$5:$M$56,Q$12),COUNTIF('4'!$K$5:$M$56,Q$12)*(1+$B$9))</f>
        <v>0</v>
      </c>
      <c r="R32" s="121">
        <f>IF($B$9=0,COUNTIF('4'!$K$5:$M$56,R$12),COUNTIF('4'!$K$5:$M$56,R$12)*(1+$B$9))</f>
        <v>0</v>
      </c>
      <c r="S32" s="121">
        <f>IF($B$9=0,COUNTIF('4'!$K$5:$M$56,S$12),COUNTIF('4'!$K$5:$M$56,S$12)*(1+$B$9))</f>
        <v>0</v>
      </c>
      <c r="T32" s="121">
        <f>IF($B$9=0,COUNTIF('4'!$K$5:$M$56,T$12),COUNTIF('4'!$K$5:$M$56,T$12)*(1+$B$9))</f>
        <v>0</v>
      </c>
      <c r="U32" s="121">
        <f>IF($B$9=0,COUNTIF('4'!$K$5:$M$56,U$12),COUNTIF('4'!$K$5:$M$56,U$12)*(1+$B$9))</f>
        <v>0</v>
      </c>
      <c r="V32" s="121">
        <f>IF($B$9=0,COUNTIF('4'!$K$5:$M$56,V$12),COUNTIF('4'!$K$5:$M$56,V$12)*(1+$B$9))</f>
        <v>0</v>
      </c>
      <c r="W32" s="121">
        <f>IF($B$9=0,COUNTIF('4'!$K$5:$M$56,W$12),COUNTIF('4'!$K$5:$M$56,W$12)*(1+$B$9))</f>
        <v>0</v>
      </c>
      <c r="X32" s="121">
        <f>IF($B$9=0,COUNTIF('4'!$K$5:$M$56,X$12),COUNTIF('4'!$K$5:$M$56,X$12)*(1+$B$9))</f>
        <v>0</v>
      </c>
      <c r="Y32" s="121">
        <f>IF($B$9=0,COUNTIF('4'!$K$5:$M$56,Y$12),COUNTIF('4'!$K$5:$M$56,Y$12)*(1+$B$9))</f>
        <v>0</v>
      </c>
      <c r="Z32" s="121">
        <f>IF($B$9=0,COUNTIF('4'!$K$5:$M$56,Z$12),COUNTIF('4'!$K$5:$M$56,Z$12)*(1+$B$9))</f>
        <v>0</v>
      </c>
      <c r="AA32" s="121">
        <f>IF($B$9=0,COUNTIF('4'!$K$5:$M$56,AA$12),COUNTIF('4'!$K$5:$M$56,AA$12)*(1+$B$9))</f>
        <v>0</v>
      </c>
      <c r="AB32" s="121">
        <f>IF($B$9=0,COUNTIF('4'!$K$5:$M$56,AB$12),COUNTIF('4'!$K$5:$M$56,AB$12)*(1+$B$9))</f>
        <v>0</v>
      </c>
      <c r="AC32" s="121">
        <f>IF($B$9=0,COUNTIF('4'!$K$5:$M$56,AC$12),COUNTIF('4'!$K$5:$M$56,AC$12)*(1+$B$9))</f>
        <v>0</v>
      </c>
      <c r="AD32" s="121">
        <f>IF($B$9=0,COUNTIF('4'!$K$5:$M$56,AD$12),COUNTIF('4'!$K$5:$M$56,AD$12)*(1+$B$9))</f>
        <v>0</v>
      </c>
      <c r="AE32" s="121">
        <f>IF($B$9=0,COUNTIF('4'!$K$5:$M$56,AE$12),COUNTIF('4'!$K$5:$M$56,AE$12)*(1+$B$9))</f>
        <v>0</v>
      </c>
      <c r="AF32" s="313"/>
      <c r="AG32" s="313"/>
      <c r="AH32" s="313"/>
      <c r="AI32" s="313"/>
      <c r="AJ32" s="313"/>
      <c r="AK32" s="313"/>
    </row>
    <row r="33" spans="1:37" s="54" customFormat="1" ht="18">
      <c r="A33" s="262" t="s">
        <v>127</v>
      </c>
      <c r="B33" s="122">
        <f>SUM(B30:B32)</f>
        <v>0</v>
      </c>
      <c r="C33" s="122">
        <f t="shared" ref="C33:AE33" si="3">SUM(C30:C32)</f>
        <v>0</v>
      </c>
      <c r="D33" s="122">
        <f t="shared" si="3"/>
        <v>0</v>
      </c>
      <c r="E33" s="122">
        <f t="shared" si="3"/>
        <v>0</v>
      </c>
      <c r="F33" s="122">
        <f t="shared" si="3"/>
        <v>0</v>
      </c>
      <c r="G33" s="122">
        <f t="shared" si="3"/>
        <v>0</v>
      </c>
      <c r="H33" s="122">
        <f t="shared" si="3"/>
        <v>0</v>
      </c>
      <c r="I33" s="122">
        <f t="shared" si="3"/>
        <v>0</v>
      </c>
      <c r="J33" s="122">
        <f t="shared" si="3"/>
        <v>0</v>
      </c>
      <c r="K33" s="122">
        <f t="shared" si="3"/>
        <v>0</v>
      </c>
      <c r="L33" s="122">
        <f t="shared" si="3"/>
        <v>0</v>
      </c>
      <c r="M33" s="122">
        <f t="shared" si="3"/>
        <v>0</v>
      </c>
      <c r="N33" s="122">
        <f t="shared" si="3"/>
        <v>0</v>
      </c>
      <c r="O33" s="122">
        <f t="shared" si="3"/>
        <v>0</v>
      </c>
      <c r="P33" s="122">
        <f t="shared" si="3"/>
        <v>0</v>
      </c>
      <c r="Q33" s="122">
        <f t="shared" si="3"/>
        <v>0</v>
      </c>
      <c r="R33" s="122">
        <f t="shared" si="3"/>
        <v>0</v>
      </c>
      <c r="S33" s="122">
        <f t="shared" si="3"/>
        <v>0</v>
      </c>
      <c r="T33" s="122">
        <f t="shared" si="3"/>
        <v>0</v>
      </c>
      <c r="U33" s="122">
        <f t="shared" si="3"/>
        <v>0</v>
      </c>
      <c r="V33" s="122">
        <f t="shared" si="3"/>
        <v>0</v>
      </c>
      <c r="W33" s="122">
        <f t="shared" si="3"/>
        <v>0</v>
      </c>
      <c r="X33" s="122">
        <f t="shared" si="3"/>
        <v>0</v>
      </c>
      <c r="Y33" s="122">
        <f t="shared" si="3"/>
        <v>0</v>
      </c>
      <c r="Z33" s="122">
        <f t="shared" si="3"/>
        <v>0</v>
      </c>
      <c r="AA33" s="122">
        <f t="shared" si="3"/>
        <v>0</v>
      </c>
      <c r="AB33" s="122">
        <f t="shared" si="3"/>
        <v>0</v>
      </c>
      <c r="AC33" s="122">
        <f t="shared" si="3"/>
        <v>0</v>
      </c>
      <c r="AD33" s="122">
        <f t="shared" si="3"/>
        <v>0</v>
      </c>
      <c r="AE33" s="122">
        <f t="shared" si="3"/>
        <v>0</v>
      </c>
    </row>
    <row r="34" spans="1:37" ht="18">
      <c r="A34" s="103">
        <f>IF('BORDEREAU DE COMMANDE'!C13="","",'BORDEREAU DE COMMANDE'!C13)</f>
        <v>5</v>
      </c>
      <c r="B34" s="123"/>
      <c r="C34" s="123"/>
      <c r="D34" s="123"/>
      <c r="E34" s="123"/>
      <c r="F34" s="123"/>
      <c r="G34" s="123"/>
      <c r="H34" s="123"/>
      <c r="I34" s="123"/>
      <c r="J34" s="123"/>
      <c r="K34" s="123"/>
      <c r="L34" s="123"/>
      <c r="M34" s="123"/>
      <c r="N34" s="123"/>
      <c r="O34" s="123"/>
      <c r="P34" s="104"/>
      <c r="Q34" s="104"/>
      <c r="R34" s="104"/>
      <c r="S34" s="104"/>
      <c r="T34" s="104"/>
      <c r="U34" s="104"/>
      <c r="V34" s="104"/>
      <c r="W34" s="104"/>
      <c r="X34" s="104"/>
      <c r="Y34" s="104"/>
      <c r="Z34" s="104"/>
      <c r="AA34" s="104"/>
      <c r="AB34" s="104"/>
      <c r="AC34" s="104"/>
      <c r="AD34" s="104"/>
      <c r="AE34" s="104"/>
      <c r="AF34" s="313"/>
      <c r="AG34" s="313"/>
      <c r="AH34" s="313"/>
      <c r="AI34" s="313"/>
      <c r="AJ34" s="313"/>
      <c r="AK34" s="313"/>
    </row>
    <row r="35" spans="1:37" ht="18">
      <c r="A35" s="261" t="s">
        <v>124</v>
      </c>
      <c r="B35" s="121">
        <f>IF($B$9=0,COUNTIF('5'!$E$5:$G$56,B$12),COUNTIF('5'!$E$5:$G$56,B$12)*(1+$B$9))</f>
        <v>0</v>
      </c>
      <c r="C35" s="121">
        <f>IF($B$9=0,COUNTIF('5'!$E$5:$G$56,C$12),COUNTIF('5'!$E$5:$G$56,C$12)*(1+$B$9))</f>
        <v>0</v>
      </c>
      <c r="D35" s="121">
        <f>IF($B$9=0,COUNTIF('5'!$E$5:$G$56,D$12),COUNTIF('5'!$E$5:$G$56,D$12)*(1+$B$9))</f>
        <v>0</v>
      </c>
      <c r="E35" s="121">
        <f>IF($B$9=0,COUNTIF('5'!$E$5:$G$56,E$12),COUNTIF('5'!$E$5:$G$56,E$12)*(1+$B$9))</f>
        <v>0</v>
      </c>
      <c r="F35" s="121">
        <f>IF($B$9=0,COUNTIF('5'!$E$5:$G$56,F$12),COUNTIF('5'!$E$5:$G$56,F$12)*(1+$B$9))</f>
        <v>0</v>
      </c>
      <c r="G35" s="121">
        <f>IF($B$9=0,COUNTIF('5'!$E$5:$G$56,G$12),COUNTIF('5'!$E$5:$G$56,G$12)*(1+$B$9))</f>
        <v>0</v>
      </c>
      <c r="H35" s="121">
        <f>IF($B$9=0,COUNTIF('5'!$E$5:$G$56,H$12),COUNTIF('5'!$E$5:$G$56,H$12)*(1+$B$9))</f>
        <v>0</v>
      </c>
      <c r="I35" s="121">
        <f>IF($B$9=0,COUNTIF('5'!$E$5:$G$56,I$12),COUNTIF('5'!$E$5:$G$56,I$12)*(1+$B$9))</f>
        <v>0</v>
      </c>
      <c r="J35" s="121">
        <f>IF($B$9=0,COUNTIF('5'!$E$5:$G$56,J$12),COUNTIF('5'!$E$5:$G$56,J$12)*(1+$B$9))</f>
        <v>0</v>
      </c>
      <c r="K35" s="121">
        <f>IF($B$9=0,COUNTIF('5'!$E$5:$G$56,K$12),COUNTIF('5'!$E$5:$G$56,K$12)*(1+$B$9))</f>
        <v>0</v>
      </c>
      <c r="L35" s="121">
        <f>IF($B$9=0,COUNTIF('5'!$E$5:$G$56,L$12),COUNTIF('5'!$E$5:$G$56,L$12)*(1+$B$9))</f>
        <v>0</v>
      </c>
      <c r="M35" s="121">
        <f>IF($B$9=0,COUNTIF('5'!$E$5:$G$56,M$12),COUNTIF('5'!$E$5:$G$56,M$12)*(1+$B$9))</f>
        <v>0</v>
      </c>
      <c r="N35" s="121">
        <f>IF($B$9=0,COUNTIF('5'!$E$5:$G$56,N$12),COUNTIF('5'!$E$5:$G$56,N$12)*(1+$B$9))</f>
        <v>0</v>
      </c>
      <c r="O35" s="121">
        <f>IF($B$9=0,COUNTIF('5'!$E$5:$G$56,O$12),COUNTIF('5'!$E$5:$G$56,O$12)*(1+$B$9))</f>
        <v>0</v>
      </c>
      <c r="P35" s="121">
        <f>IF($B$9=0,COUNTIF('5'!$E$5:$G$56,P$12),COUNTIF('5'!$E$5:$G$56,P$12)*(1+$B$9))</f>
        <v>0</v>
      </c>
      <c r="Q35" s="121">
        <f>IF($B$9=0,COUNTIF('5'!$E$5:$G$56,Q$12),COUNTIF('5'!$E$5:$G$56,Q$12)*(1+$B$9))</f>
        <v>0</v>
      </c>
      <c r="R35" s="121">
        <f>IF($B$9=0,COUNTIF('5'!$E$5:$G$56,R$12),COUNTIF('5'!$E$5:$G$56,R$12)*(1+$B$9))</f>
        <v>0</v>
      </c>
      <c r="S35" s="121">
        <f>IF($B$9=0,COUNTIF('5'!$E$5:$G$56,S$12),COUNTIF('5'!$E$5:$G$56,S$12)*(1+$B$9))</f>
        <v>0</v>
      </c>
      <c r="T35" s="121">
        <f>IF($B$9=0,COUNTIF('5'!$E$5:$G$56,T$12),COUNTIF('5'!$E$5:$G$56,T$12)*(1+$B$9))</f>
        <v>0</v>
      </c>
      <c r="U35" s="121">
        <f>IF($B$9=0,COUNTIF('5'!$E$5:$G$56,U$12),COUNTIF('5'!$E$5:$G$56,U$12)*(1+$B$9))</f>
        <v>0</v>
      </c>
      <c r="V35" s="121">
        <f>IF($B$9=0,COUNTIF('5'!$E$5:$G$56,V$12),COUNTIF('5'!$E$5:$G$56,V$12)*(1+$B$9))</f>
        <v>0</v>
      </c>
      <c r="W35" s="121">
        <f>IF($B$9=0,COUNTIF('5'!$E$5:$G$56,W$12),COUNTIF('5'!$E$5:$G$56,W$12)*(1+$B$9))</f>
        <v>0</v>
      </c>
      <c r="X35" s="121">
        <f>IF($B$9=0,COUNTIF('5'!$E$5:$G$56,X$12),COUNTIF('5'!$E$5:$G$56,X$12)*(1+$B$9))</f>
        <v>0</v>
      </c>
      <c r="Y35" s="121">
        <f>IF($B$9=0,COUNTIF('5'!$E$5:$G$56,Y$12),COUNTIF('5'!$E$5:$G$56,Y$12)*(1+$B$9))</f>
        <v>0</v>
      </c>
      <c r="Z35" s="121">
        <f>IF($B$9=0,COUNTIF('5'!$E$5:$G$56,Z$12),COUNTIF('5'!$E$5:$G$56,Z$12)*(1+$B$9))</f>
        <v>0</v>
      </c>
      <c r="AA35" s="121">
        <f>IF($B$9=0,COUNTIF('5'!$E$5:$G$56,AA$12),COUNTIF('5'!$E$5:$G$56,AA$12)*(1+$B$9))</f>
        <v>0</v>
      </c>
      <c r="AB35" s="121">
        <f>IF($B$9=0,COUNTIF('5'!$E$5:$G$56,AB$12),COUNTIF('5'!$E$5:$G$56,AB$12)*(1+$B$9))</f>
        <v>0</v>
      </c>
      <c r="AC35" s="121">
        <f>IF($B$9=0,COUNTIF('5'!$E$5:$G$56,AC$12),COUNTIF('5'!$E$5:$G$56,AC$12)*(1+$B$9))</f>
        <v>0</v>
      </c>
      <c r="AD35" s="121">
        <f>IF($B$9=0,COUNTIF('5'!$E$5:$G$56,AD$12),COUNTIF('5'!$E$5:$G$56,AD$12)*(1+$B$9))</f>
        <v>0</v>
      </c>
      <c r="AE35" s="121">
        <f>IF($B$9=0,COUNTIF('5'!$E$5:$G$56,AE$12),COUNTIF('5'!$E$5:$G$56,AE$12)*(1+$B$9))</f>
        <v>0</v>
      </c>
      <c r="AF35" s="313"/>
      <c r="AG35" s="313"/>
      <c r="AH35" s="313"/>
      <c r="AI35" s="313"/>
      <c r="AJ35" s="313"/>
      <c r="AK35" s="313"/>
    </row>
    <row r="36" spans="1:37" ht="18">
      <c r="A36" s="261" t="s">
        <v>125</v>
      </c>
      <c r="B36" s="121">
        <f>IF($B$9=0,COUNTIF('5'!$H$5:$J$56,B$12),COUNTIF('5'!$H$5:$J$56,B$12)*(1+$B$9))</f>
        <v>0</v>
      </c>
      <c r="C36" s="121">
        <f>IF($B$9=0,COUNTIF('5'!$H$5:$J$56,C$12),COUNTIF('5'!$H$5:$J$56,C$12)*(1+$B$9))</f>
        <v>0</v>
      </c>
      <c r="D36" s="121">
        <f>IF($B$9=0,COUNTIF('5'!$H$5:$J$56,D$12),COUNTIF('5'!$H$5:$J$56,D$12)*(1+$B$9))</f>
        <v>0</v>
      </c>
      <c r="E36" s="121">
        <f>IF($B$9=0,COUNTIF('5'!$H$5:$J$56,E$12),COUNTIF('5'!$H$5:$J$56,E$12)*(1+$B$9))</f>
        <v>0</v>
      </c>
      <c r="F36" s="121">
        <f>IF($B$9=0,COUNTIF('5'!$H$5:$J$56,F$12),COUNTIF('5'!$H$5:$J$56,F$12)*(1+$B$9))</f>
        <v>0</v>
      </c>
      <c r="G36" s="121">
        <f>IF($B$9=0,COUNTIF('5'!$H$5:$J$56,G$12),COUNTIF('5'!$H$5:$J$56,G$12)*(1+$B$9))</f>
        <v>0</v>
      </c>
      <c r="H36" s="121">
        <f>IF($B$9=0,COUNTIF('5'!$H$5:$J$56,H$12),COUNTIF('5'!$H$5:$J$56,H$12)*(1+$B$9))</f>
        <v>0</v>
      </c>
      <c r="I36" s="121">
        <f>IF($B$9=0,COUNTIF('5'!$H$5:$J$56,I$12),COUNTIF('5'!$H$5:$J$56,I$12)*(1+$B$9))</f>
        <v>0</v>
      </c>
      <c r="J36" s="121">
        <f>IF($B$9=0,COUNTIF('5'!$H$5:$J$56,J$12),COUNTIF('5'!$H$5:$J$56,J$12)*(1+$B$9))</f>
        <v>0</v>
      </c>
      <c r="K36" s="121">
        <f>IF($B$9=0,COUNTIF('5'!$H$5:$J$56,K$12),COUNTIF('5'!$H$5:$J$56,K$12)*(1+$B$9))</f>
        <v>0</v>
      </c>
      <c r="L36" s="121">
        <f>IF($B$9=0,COUNTIF('5'!$H$5:$J$56,L$12),COUNTIF('5'!$H$5:$J$56,L$12)*(1+$B$9))</f>
        <v>0</v>
      </c>
      <c r="M36" s="121">
        <f>IF($B$9=0,COUNTIF('5'!$H$5:$J$56,M$12),COUNTIF('5'!$H$5:$J$56,M$12)*(1+$B$9))</f>
        <v>0</v>
      </c>
      <c r="N36" s="121">
        <f>IF($B$9=0,COUNTIF('5'!$H$5:$J$56,N$12),COUNTIF('5'!$H$5:$J$56,N$12)*(1+$B$9))</f>
        <v>0</v>
      </c>
      <c r="O36" s="121">
        <f>IF($B$9=0,COUNTIF('5'!$H$5:$J$56,O$12),COUNTIF('5'!$H$5:$J$56,O$12)*(1+$B$9))</f>
        <v>0</v>
      </c>
      <c r="P36" s="121">
        <f>IF($B$9=0,COUNTIF('5'!$H$5:$J$56,P$12),COUNTIF('5'!$H$5:$J$56,P$12)*(1+$B$9))</f>
        <v>0</v>
      </c>
      <c r="Q36" s="121">
        <f>IF($B$9=0,COUNTIF('5'!$H$5:$J$56,Q$12),COUNTIF('5'!$H$5:$J$56,Q$12)*(1+$B$9))</f>
        <v>0</v>
      </c>
      <c r="R36" s="121">
        <f>IF($B$9=0,COUNTIF('5'!$H$5:$J$56,R$12),COUNTIF('5'!$H$5:$J$56,R$12)*(1+$B$9))</f>
        <v>0</v>
      </c>
      <c r="S36" s="121">
        <f>IF($B$9=0,COUNTIF('5'!$H$5:$J$56,S$12),COUNTIF('5'!$H$5:$J$56,S$12)*(1+$B$9))</f>
        <v>0</v>
      </c>
      <c r="T36" s="121">
        <f>IF($B$9=0,COUNTIF('5'!$H$5:$J$56,T$12),COUNTIF('5'!$H$5:$J$56,T$12)*(1+$B$9))</f>
        <v>0</v>
      </c>
      <c r="U36" s="121">
        <f>IF($B$9=0,COUNTIF('5'!$H$5:$J$56,U$12),COUNTIF('5'!$H$5:$J$56,U$12)*(1+$B$9))</f>
        <v>0</v>
      </c>
      <c r="V36" s="121">
        <f>IF($B$9=0,COUNTIF('5'!$H$5:$J$56,V$12),COUNTIF('5'!$H$5:$J$56,V$12)*(1+$B$9))</f>
        <v>0</v>
      </c>
      <c r="W36" s="121">
        <f>IF($B$9=0,COUNTIF('5'!$H$5:$J$56,W$12),COUNTIF('5'!$H$5:$J$56,W$12)*(1+$B$9))</f>
        <v>0</v>
      </c>
      <c r="X36" s="121">
        <f>IF($B$9=0,COUNTIF('5'!$H$5:$J$56,X$12),COUNTIF('5'!$H$5:$J$56,X$12)*(1+$B$9))</f>
        <v>0</v>
      </c>
      <c r="Y36" s="121">
        <f>IF($B$9=0,COUNTIF('5'!$H$5:$J$56,Y$12),COUNTIF('5'!$H$5:$J$56,Y$12)*(1+$B$9))</f>
        <v>0</v>
      </c>
      <c r="Z36" s="121">
        <f>IF($B$9=0,COUNTIF('5'!$H$5:$J$56,Z$12),COUNTIF('5'!$H$5:$J$56,Z$12)*(1+$B$9))</f>
        <v>0</v>
      </c>
      <c r="AA36" s="121">
        <f>IF($B$9=0,COUNTIF('5'!$H$5:$J$56,AA$12),COUNTIF('5'!$H$5:$J$56,AA$12)*(1+$B$9))</f>
        <v>0</v>
      </c>
      <c r="AB36" s="121">
        <f>IF($B$9=0,COUNTIF('5'!$H$5:$J$56,AB$12),COUNTIF('5'!$H$5:$J$56,AB$12)*(1+$B$9))</f>
        <v>0</v>
      </c>
      <c r="AC36" s="121">
        <f>IF($B$9=0,COUNTIF('5'!$H$5:$J$56,AC$12),COUNTIF('5'!$H$5:$J$56,AC$12)*(1+$B$9))</f>
        <v>0</v>
      </c>
      <c r="AD36" s="121">
        <f>IF($B$9=0,COUNTIF('5'!$H$5:$J$56,AD$12),COUNTIF('5'!$H$5:$J$56,AD$12)*(1+$B$9))</f>
        <v>0</v>
      </c>
      <c r="AE36" s="121">
        <f>IF($B$9=0,COUNTIF('5'!$H$5:$J$56,AE$12),COUNTIF('5'!$H$5:$J$56,AE$12)*(1+$B$9))</f>
        <v>0</v>
      </c>
      <c r="AF36" s="313"/>
      <c r="AG36" s="313"/>
      <c r="AH36" s="313"/>
      <c r="AI36" s="313"/>
      <c r="AJ36" s="313"/>
      <c r="AK36" s="313"/>
    </row>
    <row r="37" spans="1:37" ht="18">
      <c r="A37" s="261" t="s">
        <v>126</v>
      </c>
      <c r="B37" s="121">
        <f>IF($B$9=0,COUNTIF('5'!$K$5:$M$56,B$12),COUNTIF('5'!$K$5:$M$56,B$12)*(1+$B$9))</f>
        <v>0</v>
      </c>
      <c r="C37" s="121">
        <f>IF($B$9=0,COUNTIF('5'!$K$5:$M$56,C$12),COUNTIF('5'!$K$5:$M$56,C$12)*(1+$B$9))</f>
        <v>0</v>
      </c>
      <c r="D37" s="121">
        <f>IF($B$9=0,COUNTIF('5'!$K$5:$M$56,D$12),COUNTIF('5'!$K$5:$M$56,D$12)*(1+$B$9))</f>
        <v>0</v>
      </c>
      <c r="E37" s="121">
        <f>IF($B$9=0,COUNTIF('5'!$K$5:$M$56,E$12),COUNTIF('5'!$K$5:$M$56,E$12)*(1+$B$9))</f>
        <v>0</v>
      </c>
      <c r="F37" s="121">
        <f>IF($B$9=0,COUNTIF('5'!$K$5:$M$56,F$12),COUNTIF('5'!$K$5:$M$56,F$12)*(1+$B$9))</f>
        <v>0</v>
      </c>
      <c r="G37" s="121">
        <f>IF($B$9=0,COUNTIF('5'!$K$5:$M$56,G$12),COUNTIF('5'!$K$5:$M$56,G$12)*(1+$B$9))</f>
        <v>0</v>
      </c>
      <c r="H37" s="121">
        <f>IF($B$9=0,COUNTIF('5'!$K$5:$M$56,H$12),COUNTIF('5'!$K$5:$M$56,H$12)*(1+$B$9))</f>
        <v>0</v>
      </c>
      <c r="I37" s="121">
        <f>IF($B$9=0,COUNTIF('5'!$K$5:$M$56,I$12),COUNTIF('5'!$K$5:$M$56,I$12)*(1+$B$9))</f>
        <v>0</v>
      </c>
      <c r="J37" s="121">
        <f>IF($B$9=0,COUNTIF('5'!$K$5:$M$56,J$12),COUNTIF('5'!$K$5:$M$56,J$12)*(1+$B$9))</f>
        <v>0</v>
      </c>
      <c r="K37" s="121">
        <f>IF($B$9=0,COUNTIF('5'!$K$5:$M$56,K$12),COUNTIF('5'!$K$5:$M$56,K$12)*(1+$B$9))</f>
        <v>0</v>
      </c>
      <c r="L37" s="121">
        <f>IF($B$9=0,COUNTIF('5'!$K$5:$M$56,L$12),COUNTIF('5'!$K$5:$M$56,L$12)*(1+$B$9))</f>
        <v>0</v>
      </c>
      <c r="M37" s="121">
        <f>IF($B$9=0,COUNTIF('5'!$K$5:$M$56,M$12),COUNTIF('5'!$K$5:$M$56,M$12)*(1+$B$9))</f>
        <v>0</v>
      </c>
      <c r="N37" s="121">
        <f>IF($B$9=0,COUNTIF('5'!$K$5:$M$56,N$12),COUNTIF('5'!$K$5:$M$56,N$12)*(1+$B$9))</f>
        <v>0</v>
      </c>
      <c r="O37" s="121">
        <f>IF($B$9=0,COUNTIF('5'!$K$5:$M$56,O$12),COUNTIF('5'!$K$5:$M$56,O$12)*(1+$B$9))</f>
        <v>0</v>
      </c>
      <c r="P37" s="121">
        <f>IF($B$9=0,COUNTIF('5'!$K$5:$M$56,P$12),COUNTIF('5'!$K$5:$M$56,P$12)*(1+$B$9))</f>
        <v>0</v>
      </c>
      <c r="Q37" s="121">
        <f>IF($B$9=0,COUNTIF('5'!$K$5:$M$56,Q$12),COUNTIF('5'!$K$5:$M$56,Q$12)*(1+$B$9))</f>
        <v>0</v>
      </c>
      <c r="R37" s="121">
        <f>IF($B$9=0,COUNTIF('5'!$K$5:$M$56,R$12),COUNTIF('5'!$K$5:$M$56,R$12)*(1+$B$9))</f>
        <v>0</v>
      </c>
      <c r="S37" s="121">
        <f>IF($B$9=0,COUNTIF('5'!$K$5:$M$56,S$12),COUNTIF('5'!$K$5:$M$56,S$12)*(1+$B$9))</f>
        <v>0</v>
      </c>
      <c r="T37" s="121">
        <f>IF($B$9=0,COUNTIF('5'!$K$5:$M$56,T$12),COUNTIF('5'!$K$5:$M$56,T$12)*(1+$B$9))</f>
        <v>0</v>
      </c>
      <c r="U37" s="121">
        <f>IF($B$9=0,COUNTIF('5'!$K$5:$M$56,U$12),COUNTIF('5'!$K$5:$M$56,U$12)*(1+$B$9))</f>
        <v>0</v>
      </c>
      <c r="V37" s="121">
        <f>IF($B$9=0,COUNTIF('5'!$K$5:$M$56,V$12),COUNTIF('5'!$K$5:$M$56,V$12)*(1+$B$9))</f>
        <v>0</v>
      </c>
      <c r="W37" s="121">
        <f>IF($B$9=0,COUNTIF('5'!$K$5:$M$56,W$12),COUNTIF('5'!$K$5:$M$56,W$12)*(1+$B$9))</f>
        <v>0</v>
      </c>
      <c r="X37" s="121">
        <f>IF($B$9=0,COUNTIF('5'!$K$5:$M$56,X$12),COUNTIF('5'!$K$5:$M$56,X$12)*(1+$B$9))</f>
        <v>0</v>
      </c>
      <c r="Y37" s="121">
        <f>IF($B$9=0,COUNTIF('5'!$K$5:$M$56,Y$12),COUNTIF('5'!$K$5:$M$56,Y$12)*(1+$B$9))</f>
        <v>0</v>
      </c>
      <c r="Z37" s="121">
        <f>IF($B$9=0,COUNTIF('5'!$K$5:$M$56,Z$12),COUNTIF('5'!$K$5:$M$56,Z$12)*(1+$B$9))</f>
        <v>0</v>
      </c>
      <c r="AA37" s="121">
        <f>IF($B$9=0,COUNTIF('5'!$K$5:$M$56,AA$12),COUNTIF('5'!$K$5:$M$56,AA$12)*(1+$B$9))</f>
        <v>0</v>
      </c>
      <c r="AB37" s="121">
        <f>IF($B$9=0,COUNTIF('5'!$K$5:$M$56,AB$12),COUNTIF('5'!$K$5:$M$56,AB$12)*(1+$B$9))</f>
        <v>0</v>
      </c>
      <c r="AC37" s="121">
        <f>IF($B$9=0,COUNTIF('5'!$K$5:$M$56,AC$12),COUNTIF('5'!$K$5:$M$56,AC$12)*(1+$B$9))</f>
        <v>0</v>
      </c>
      <c r="AD37" s="121">
        <f>IF($B$9=0,COUNTIF('5'!$K$5:$M$56,AD$12),COUNTIF('5'!$K$5:$M$56,AD$12)*(1+$B$9))</f>
        <v>0</v>
      </c>
      <c r="AE37" s="121">
        <f>IF($B$9=0,COUNTIF('5'!$K$5:$M$56,AE$12),COUNTIF('5'!$K$5:$M$56,AE$12)*(1+$B$9))</f>
        <v>0</v>
      </c>
      <c r="AF37" s="313"/>
      <c r="AG37" s="313"/>
      <c r="AH37" s="313"/>
      <c r="AI37" s="313"/>
      <c r="AJ37" s="313"/>
      <c r="AK37" s="313"/>
    </row>
    <row r="38" spans="1:37" s="54" customFormat="1" ht="18">
      <c r="A38" s="262" t="s">
        <v>127</v>
      </c>
      <c r="B38" s="122">
        <f>SUM(B35:B37)</f>
        <v>0</v>
      </c>
      <c r="C38" s="122">
        <f t="shared" ref="C38:AE38" si="4">SUM(C35:C37)</f>
        <v>0</v>
      </c>
      <c r="D38" s="122">
        <f t="shared" si="4"/>
        <v>0</v>
      </c>
      <c r="E38" s="122">
        <f t="shared" si="4"/>
        <v>0</v>
      </c>
      <c r="F38" s="122">
        <f t="shared" si="4"/>
        <v>0</v>
      </c>
      <c r="G38" s="122">
        <f t="shared" si="4"/>
        <v>0</v>
      </c>
      <c r="H38" s="122">
        <f t="shared" si="4"/>
        <v>0</v>
      </c>
      <c r="I38" s="122">
        <f t="shared" si="4"/>
        <v>0</v>
      </c>
      <c r="J38" s="122">
        <f t="shared" si="4"/>
        <v>0</v>
      </c>
      <c r="K38" s="122">
        <f t="shared" si="4"/>
        <v>0</v>
      </c>
      <c r="L38" s="122">
        <f t="shared" si="4"/>
        <v>0</v>
      </c>
      <c r="M38" s="122">
        <f t="shared" si="4"/>
        <v>0</v>
      </c>
      <c r="N38" s="122">
        <f t="shared" si="4"/>
        <v>0</v>
      </c>
      <c r="O38" s="122">
        <f t="shared" si="4"/>
        <v>0</v>
      </c>
      <c r="P38" s="122">
        <f t="shared" si="4"/>
        <v>0</v>
      </c>
      <c r="Q38" s="122">
        <f t="shared" si="4"/>
        <v>0</v>
      </c>
      <c r="R38" s="122">
        <f t="shared" si="4"/>
        <v>0</v>
      </c>
      <c r="S38" s="122">
        <f t="shared" si="4"/>
        <v>0</v>
      </c>
      <c r="T38" s="122">
        <f t="shared" si="4"/>
        <v>0</v>
      </c>
      <c r="U38" s="122">
        <f t="shared" si="4"/>
        <v>0</v>
      </c>
      <c r="V38" s="122">
        <f t="shared" si="4"/>
        <v>0</v>
      </c>
      <c r="W38" s="122">
        <f t="shared" si="4"/>
        <v>0</v>
      </c>
      <c r="X38" s="122">
        <f t="shared" si="4"/>
        <v>0</v>
      </c>
      <c r="Y38" s="122">
        <f t="shared" si="4"/>
        <v>0</v>
      </c>
      <c r="Z38" s="122">
        <f t="shared" si="4"/>
        <v>0</v>
      </c>
      <c r="AA38" s="122">
        <f t="shared" si="4"/>
        <v>0</v>
      </c>
      <c r="AB38" s="122">
        <f t="shared" si="4"/>
        <v>0</v>
      </c>
      <c r="AC38" s="122">
        <f t="shared" si="4"/>
        <v>0</v>
      </c>
      <c r="AD38" s="122">
        <f t="shared" si="4"/>
        <v>0</v>
      </c>
      <c r="AE38" s="122">
        <f t="shared" si="4"/>
        <v>0</v>
      </c>
    </row>
    <row r="39" spans="1:37" ht="18">
      <c r="A39" s="103">
        <f>IF('BORDEREAU DE COMMANDE'!C14="","",'BORDEREAU DE COMMANDE'!C14)</f>
        <v>6</v>
      </c>
      <c r="B39" s="123"/>
      <c r="C39" s="123"/>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313"/>
      <c r="AG39" s="313"/>
      <c r="AH39" s="313"/>
      <c r="AI39" s="313"/>
      <c r="AJ39" s="313"/>
      <c r="AK39" s="313"/>
    </row>
    <row r="40" spans="1:37" ht="18">
      <c r="A40" s="261" t="s">
        <v>124</v>
      </c>
      <c r="B40" s="121">
        <f>IF($B$9=0,COUNTIF('6'!$E$5:$G$56,B$12),COUNTIF('6'!$E$5:$G$56,B$12)*(1+$B$9))</f>
        <v>0</v>
      </c>
      <c r="C40" s="121">
        <f>IF($B$9=0,COUNTIF('6'!$E$5:$G$56,C$12),COUNTIF('6'!$E$5:$G$56,C$12)*(1+$B$9))</f>
        <v>0</v>
      </c>
      <c r="D40" s="121">
        <f>IF($B$9=0,COUNTIF('6'!$E$5:$G$56,D$12),COUNTIF('6'!$E$5:$G$56,D$12)*(1+$B$9))</f>
        <v>0</v>
      </c>
      <c r="E40" s="121">
        <f>IF($B$9=0,COUNTIF('6'!$E$5:$G$56,E$12),COUNTIF('6'!$E$5:$G$56,E$12)*(1+$B$9))</f>
        <v>0</v>
      </c>
      <c r="F40" s="121">
        <f>IF($B$9=0,COUNTIF('6'!$E$5:$G$56,F$12),COUNTIF('6'!$E$5:$G$56,F$12)*(1+$B$9))</f>
        <v>0</v>
      </c>
      <c r="G40" s="121">
        <f>IF($B$9=0,COUNTIF('6'!$E$5:$G$56,G$12),COUNTIF('6'!$E$5:$G$56,G$12)*(1+$B$9))</f>
        <v>0</v>
      </c>
      <c r="H40" s="121">
        <f>IF($B$9=0,COUNTIF('6'!$E$5:$G$56,H$12),COUNTIF('6'!$E$5:$G$56,H$12)*(1+$B$9))</f>
        <v>0</v>
      </c>
      <c r="I40" s="121">
        <f>IF($B$9=0,COUNTIF('6'!$E$5:$G$56,I$12),COUNTIF('6'!$E$5:$G$56,I$12)*(1+$B$9))</f>
        <v>0</v>
      </c>
      <c r="J40" s="121">
        <f>IF($B$9=0,COUNTIF('6'!$E$5:$G$56,J$12),COUNTIF('6'!$E$5:$G$56,J$12)*(1+$B$9))</f>
        <v>0</v>
      </c>
      <c r="K40" s="121">
        <f>IF($B$9=0,COUNTIF('6'!$E$5:$G$56,K$12),COUNTIF('6'!$E$5:$G$56,K$12)*(1+$B$9))</f>
        <v>0</v>
      </c>
      <c r="L40" s="121">
        <f>IF($B$9=0,COUNTIF('6'!$E$5:$G$56,L$12),COUNTIF('6'!$E$5:$G$56,L$12)*(1+$B$9))</f>
        <v>0</v>
      </c>
      <c r="M40" s="121">
        <f>IF($B$9=0,COUNTIF('6'!$E$5:$G$56,M$12),COUNTIF('6'!$E$5:$G$56,M$12)*(1+$B$9))</f>
        <v>0</v>
      </c>
      <c r="N40" s="121">
        <f>IF($B$9=0,COUNTIF('6'!$E$5:$G$56,N$12),COUNTIF('6'!$E$5:$G$56,N$12)*(1+$B$9))</f>
        <v>0</v>
      </c>
      <c r="O40" s="121">
        <f>IF($B$9=0,COUNTIF('6'!$E$5:$G$56,O$12),COUNTIF('6'!$E$5:$G$56,O$12)*(1+$B$9))</f>
        <v>0</v>
      </c>
      <c r="P40" s="121">
        <f>IF($B$9=0,COUNTIF('6'!$E$5:$G$56,P$12),COUNTIF('6'!$E$5:$G$56,P$12)*(1+$B$9))</f>
        <v>0</v>
      </c>
      <c r="Q40" s="121">
        <f>IF($B$9=0,COUNTIF('6'!$E$5:$G$56,Q$12),COUNTIF('6'!$E$5:$G$56,Q$12)*(1+$B$9))</f>
        <v>0</v>
      </c>
      <c r="R40" s="121">
        <f>IF($B$9=0,COUNTIF('6'!$E$5:$G$56,R$12),COUNTIF('6'!$E$5:$G$56,R$12)*(1+$B$9))</f>
        <v>0</v>
      </c>
      <c r="S40" s="121">
        <f>IF($B$9=0,COUNTIF('6'!$E$5:$G$56,S$12),COUNTIF('6'!$E$5:$G$56,S$12)*(1+$B$9))</f>
        <v>0</v>
      </c>
      <c r="T40" s="121">
        <f>IF($B$9=0,COUNTIF('6'!$E$5:$G$56,T$12),COUNTIF('6'!$E$5:$G$56,T$12)*(1+$B$9))</f>
        <v>0</v>
      </c>
      <c r="U40" s="121">
        <f>IF($B$9=0,COUNTIF('6'!$E$5:$G$56,U$12),COUNTIF('6'!$E$5:$G$56,U$12)*(1+$B$9))</f>
        <v>0</v>
      </c>
      <c r="V40" s="121">
        <f>IF($B$9=0,COUNTIF('6'!$E$5:$G$56,V$12),COUNTIF('6'!$E$5:$G$56,V$12)*(1+$B$9))</f>
        <v>0</v>
      </c>
      <c r="W40" s="121">
        <f>IF($B$9=0,COUNTIF('6'!$E$5:$G$56,W$12),COUNTIF('6'!$E$5:$G$56,W$12)*(1+$B$9))</f>
        <v>0</v>
      </c>
      <c r="X40" s="121">
        <f>IF($B$9=0,COUNTIF('6'!$E$5:$G$56,X$12),COUNTIF('6'!$E$5:$G$56,X$12)*(1+$B$9))</f>
        <v>0</v>
      </c>
      <c r="Y40" s="121">
        <f>IF($B$9=0,COUNTIF('6'!$E$5:$G$56,Y$12),COUNTIF('6'!$E$5:$G$56,Y$12)*(1+$B$9))</f>
        <v>0</v>
      </c>
      <c r="Z40" s="121">
        <f>IF($B$9=0,COUNTIF('6'!$E$5:$G$56,Z$12),COUNTIF('6'!$E$5:$G$56,Z$12)*(1+$B$9))</f>
        <v>0</v>
      </c>
      <c r="AA40" s="121">
        <f>IF($B$9=0,COUNTIF('6'!$E$5:$G$56,AA$12),COUNTIF('6'!$E$5:$G$56,AA$12)*(1+$B$9))</f>
        <v>0</v>
      </c>
      <c r="AB40" s="121">
        <f>IF($B$9=0,COUNTIF('6'!$E$5:$G$56,AB$12),COUNTIF('6'!$E$5:$G$56,AB$12)*(1+$B$9))</f>
        <v>0</v>
      </c>
      <c r="AC40" s="121">
        <f>IF($B$9=0,COUNTIF('6'!$E$5:$G$56,AC$12),COUNTIF('6'!$E$5:$G$56,AC$12)*(1+$B$9))</f>
        <v>0</v>
      </c>
      <c r="AD40" s="121">
        <f>IF($B$9=0,COUNTIF('6'!$E$5:$G$56,AD$12),COUNTIF('6'!$E$5:$G$56,AD$12)*(1+$B$9))</f>
        <v>0</v>
      </c>
      <c r="AE40" s="121">
        <f>IF($B$9=0,COUNTIF('6'!$E$5:$G$56,AE$12),COUNTIF('6'!$E$5:$G$56,AE$12)*(1+$B$9))</f>
        <v>0</v>
      </c>
      <c r="AF40" s="313"/>
      <c r="AG40" s="313"/>
      <c r="AH40" s="313"/>
      <c r="AI40" s="313"/>
      <c r="AJ40" s="313"/>
      <c r="AK40" s="313"/>
    </row>
    <row r="41" spans="1:37" ht="18">
      <c r="A41" s="261" t="s">
        <v>125</v>
      </c>
      <c r="B41" s="121">
        <f>IF($B$9=0,COUNTIF('6'!$H$5:$J$56,B$12),COUNTIF('6'!$H$5:$J$56,B$12)*(1+$B$9))</f>
        <v>0</v>
      </c>
      <c r="C41" s="121">
        <f>IF($B$9=0,COUNTIF('6'!$H$5:$J$56,C$12),COUNTIF('6'!$H$5:$J$56,C$12)*(1+$B$9))</f>
        <v>0</v>
      </c>
      <c r="D41" s="121">
        <f>IF($B$9=0,COUNTIF('6'!$H$5:$J$56,D$12),COUNTIF('6'!$H$5:$J$56,D$12)*(1+$B$9))</f>
        <v>0</v>
      </c>
      <c r="E41" s="121">
        <f>IF($B$9=0,COUNTIF('6'!$H$5:$J$56,E$12),COUNTIF('6'!$H$5:$J$56,E$12)*(1+$B$9))</f>
        <v>0</v>
      </c>
      <c r="F41" s="121">
        <f>IF($B$9=0,COUNTIF('6'!$H$5:$J$56,F$12),COUNTIF('6'!$H$5:$J$56,F$12)*(1+$B$9))</f>
        <v>0</v>
      </c>
      <c r="G41" s="121">
        <f>IF($B$9=0,COUNTIF('6'!$H$5:$J$56,G$12),COUNTIF('6'!$H$5:$J$56,G$12)*(1+$B$9))</f>
        <v>0</v>
      </c>
      <c r="H41" s="121">
        <f>IF($B$9=0,COUNTIF('6'!$H$5:$J$56,H$12),COUNTIF('6'!$H$5:$J$56,H$12)*(1+$B$9))</f>
        <v>0</v>
      </c>
      <c r="I41" s="121">
        <f>IF($B$9=0,COUNTIF('6'!$H$5:$J$56,I$12),COUNTIF('6'!$H$5:$J$56,I$12)*(1+$B$9))</f>
        <v>0</v>
      </c>
      <c r="J41" s="121">
        <f>IF($B$9=0,COUNTIF('6'!$H$5:$J$56,J$12),COUNTIF('6'!$H$5:$J$56,J$12)*(1+$B$9))</f>
        <v>0</v>
      </c>
      <c r="K41" s="121">
        <f>IF($B$9=0,COUNTIF('6'!$H$5:$J$56,K$12),COUNTIF('6'!$H$5:$J$56,K$12)*(1+$B$9))</f>
        <v>0</v>
      </c>
      <c r="L41" s="121">
        <f>IF($B$9=0,COUNTIF('6'!$H$5:$J$56,L$12),COUNTIF('6'!$H$5:$J$56,L$12)*(1+$B$9))</f>
        <v>0</v>
      </c>
      <c r="M41" s="121">
        <f>IF($B$9=0,COUNTIF('6'!$H$5:$J$56,M$12),COUNTIF('6'!$H$5:$J$56,M$12)*(1+$B$9))</f>
        <v>0</v>
      </c>
      <c r="N41" s="121">
        <f>IF($B$9=0,COUNTIF('6'!$H$5:$J$56,N$12),COUNTIF('6'!$H$5:$J$56,N$12)*(1+$B$9))</f>
        <v>0</v>
      </c>
      <c r="O41" s="121">
        <f>IF($B$9=0,COUNTIF('6'!$H$5:$J$56,O$12),COUNTIF('6'!$H$5:$J$56,O$12)*(1+$B$9))</f>
        <v>0</v>
      </c>
      <c r="P41" s="121">
        <f>IF($B$9=0,COUNTIF('6'!$H$5:$J$56,P$12),COUNTIF('6'!$H$5:$J$56,P$12)*(1+$B$9))</f>
        <v>0</v>
      </c>
      <c r="Q41" s="121">
        <f>IF($B$9=0,COUNTIF('6'!$H$5:$J$56,Q$12),COUNTIF('6'!$H$5:$J$56,Q$12)*(1+$B$9))</f>
        <v>0</v>
      </c>
      <c r="R41" s="121">
        <f>IF($B$9=0,COUNTIF('6'!$H$5:$J$56,R$12),COUNTIF('6'!$H$5:$J$56,R$12)*(1+$B$9))</f>
        <v>0</v>
      </c>
      <c r="S41" s="121">
        <f>IF($B$9=0,COUNTIF('6'!$H$5:$J$56,S$12),COUNTIF('6'!$H$5:$J$56,S$12)*(1+$B$9))</f>
        <v>0</v>
      </c>
      <c r="T41" s="121">
        <f>IF($B$9=0,COUNTIF('6'!$H$5:$J$56,T$12),COUNTIF('6'!$H$5:$J$56,T$12)*(1+$B$9))</f>
        <v>0</v>
      </c>
      <c r="U41" s="121">
        <f>IF($B$9=0,COUNTIF('6'!$H$5:$J$56,U$12),COUNTIF('6'!$H$5:$J$56,U$12)*(1+$B$9))</f>
        <v>0</v>
      </c>
      <c r="V41" s="121">
        <f>IF($B$9=0,COUNTIF('6'!$H$5:$J$56,V$12),COUNTIF('6'!$H$5:$J$56,V$12)*(1+$B$9))</f>
        <v>0</v>
      </c>
      <c r="W41" s="121">
        <f>IF($B$9=0,COUNTIF('6'!$H$5:$J$56,W$12),COUNTIF('6'!$H$5:$J$56,W$12)*(1+$B$9))</f>
        <v>0</v>
      </c>
      <c r="X41" s="121">
        <f>IF($B$9=0,COUNTIF('6'!$H$5:$J$56,X$12),COUNTIF('6'!$H$5:$J$56,X$12)*(1+$B$9))</f>
        <v>0</v>
      </c>
      <c r="Y41" s="121">
        <f>IF($B$9=0,COUNTIF('6'!$H$5:$J$56,Y$12),COUNTIF('6'!$H$5:$J$56,Y$12)*(1+$B$9))</f>
        <v>0</v>
      </c>
      <c r="Z41" s="121">
        <f>IF($B$9=0,COUNTIF('6'!$H$5:$J$56,Z$12),COUNTIF('6'!$H$5:$J$56,Z$12)*(1+$B$9))</f>
        <v>0</v>
      </c>
      <c r="AA41" s="121">
        <f>IF($B$9=0,COUNTIF('6'!$H$5:$J$56,AA$12),COUNTIF('6'!$H$5:$J$56,AA$12)*(1+$B$9))</f>
        <v>0</v>
      </c>
      <c r="AB41" s="121">
        <f>IF($B$9=0,COUNTIF('6'!$H$5:$J$56,AB$12),COUNTIF('6'!$H$5:$J$56,AB$12)*(1+$B$9))</f>
        <v>0</v>
      </c>
      <c r="AC41" s="121">
        <f>IF($B$9=0,COUNTIF('6'!$H$5:$J$56,AC$12),COUNTIF('6'!$H$5:$J$56,AC$12)*(1+$B$9))</f>
        <v>0</v>
      </c>
      <c r="AD41" s="121">
        <f>IF($B$9=0,COUNTIF('6'!$H$5:$J$56,AD$12),COUNTIF('6'!$H$5:$J$56,AD$12)*(1+$B$9))</f>
        <v>0</v>
      </c>
      <c r="AE41" s="121">
        <f>IF($B$9=0,COUNTIF('6'!$H$5:$J$56,AE$12),COUNTIF('6'!$H$5:$J$56,AE$12)*(1+$B$9))</f>
        <v>0</v>
      </c>
      <c r="AF41" s="313"/>
      <c r="AG41" s="313"/>
      <c r="AH41" s="313"/>
      <c r="AI41" s="313"/>
      <c r="AJ41" s="313"/>
      <c r="AK41" s="313"/>
    </row>
    <row r="42" spans="1:37" ht="18">
      <c r="A42" s="261" t="s">
        <v>126</v>
      </c>
      <c r="B42" s="121">
        <f>IF($B$9=0,COUNTIF('6'!$K$5:$M$56,B$12),COUNTIF('6'!$K$5:$M$56,B$12)*(1+$B$9))</f>
        <v>0</v>
      </c>
      <c r="C42" s="121">
        <f>IF($B$9=0,COUNTIF('6'!$K$5:$M$56,C$12),COUNTIF('6'!$K$5:$M$56,C$12)*(1+$B$9))</f>
        <v>0</v>
      </c>
      <c r="D42" s="121">
        <f>IF($B$9=0,COUNTIF('6'!$K$5:$M$56,D$12),COUNTIF('6'!$K$5:$M$56,D$12)*(1+$B$9))</f>
        <v>0</v>
      </c>
      <c r="E42" s="121">
        <f>IF($B$9=0,COUNTIF('6'!$K$5:$M$56,E$12),COUNTIF('6'!$K$5:$M$56,E$12)*(1+$B$9))</f>
        <v>0</v>
      </c>
      <c r="F42" s="121">
        <f>IF($B$9=0,COUNTIF('6'!$K$5:$M$56,F$12),COUNTIF('6'!$K$5:$M$56,F$12)*(1+$B$9))</f>
        <v>0</v>
      </c>
      <c r="G42" s="121">
        <f>IF($B$9=0,COUNTIF('6'!$K$5:$M$56,G$12),COUNTIF('6'!$K$5:$M$56,G$12)*(1+$B$9))</f>
        <v>0</v>
      </c>
      <c r="H42" s="121">
        <f>IF($B$9=0,COUNTIF('6'!$K$5:$M$56,H$12),COUNTIF('6'!$K$5:$M$56,H$12)*(1+$B$9))</f>
        <v>0</v>
      </c>
      <c r="I42" s="121">
        <f>IF($B$9=0,COUNTIF('6'!$K$5:$M$56,I$12),COUNTIF('6'!$K$5:$M$56,I$12)*(1+$B$9))</f>
        <v>0</v>
      </c>
      <c r="J42" s="121">
        <f>IF($B$9=0,COUNTIF('6'!$K$5:$M$56,J$12),COUNTIF('6'!$K$5:$M$56,J$12)*(1+$B$9))</f>
        <v>0</v>
      </c>
      <c r="K42" s="121">
        <f>IF($B$9=0,COUNTIF('6'!$K$5:$M$56,K$12),COUNTIF('6'!$K$5:$M$56,K$12)*(1+$B$9))</f>
        <v>0</v>
      </c>
      <c r="L42" s="121">
        <f>IF($B$9=0,COUNTIF('6'!$K$5:$M$56,L$12),COUNTIF('6'!$K$5:$M$56,L$12)*(1+$B$9))</f>
        <v>0</v>
      </c>
      <c r="M42" s="121">
        <f>IF($B$9=0,COUNTIF('6'!$K$5:$M$56,M$12),COUNTIF('6'!$K$5:$M$56,M$12)*(1+$B$9))</f>
        <v>0</v>
      </c>
      <c r="N42" s="121">
        <f>IF($B$9=0,COUNTIF('6'!$K$5:$M$56,N$12),COUNTIF('6'!$K$5:$M$56,N$12)*(1+$B$9))</f>
        <v>0</v>
      </c>
      <c r="O42" s="121">
        <f>IF($B$9=0,COUNTIF('6'!$K$5:$M$56,O$12),COUNTIF('6'!$K$5:$M$56,O$12)*(1+$B$9))</f>
        <v>0</v>
      </c>
      <c r="P42" s="121">
        <f>IF($B$9=0,COUNTIF('6'!$K$5:$M$56,P$12),COUNTIF('6'!$K$5:$M$56,P$12)*(1+$B$9))</f>
        <v>0</v>
      </c>
      <c r="Q42" s="121">
        <f>IF($B$9=0,COUNTIF('6'!$K$5:$M$56,Q$12),COUNTIF('6'!$K$5:$M$56,Q$12)*(1+$B$9))</f>
        <v>0</v>
      </c>
      <c r="R42" s="121">
        <f>IF($B$9=0,COUNTIF('6'!$K$5:$M$56,R$12),COUNTIF('6'!$K$5:$M$56,R$12)*(1+$B$9))</f>
        <v>0</v>
      </c>
      <c r="S42" s="121">
        <f>IF($B$9=0,COUNTIF('6'!$K$5:$M$56,S$12),COUNTIF('6'!$K$5:$M$56,S$12)*(1+$B$9))</f>
        <v>0</v>
      </c>
      <c r="T42" s="121">
        <f>IF($B$9=0,COUNTIF('6'!$K$5:$M$56,T$12),COUNTIF('6'!$K$5:$M$56,T$12)*(1+$B$9))</f>
        <v>0</v>
      </c>
      <c r="U42" s="121">
        <f>IF($B$9=0,COUNTIF('6'!$K$5:$M$56,U$12),COUNTIF('6'!$K$5:$M$56,U$12)*(1+$B$9))</f>
        <v>0</v>
      </c>
      <c r="V42" s="121">
        <f>IF($B$9=0,COUNTIF('6'!$K$5:$M$56,V$12),COUNTIF('6'!$K$5:$M$56,V$12)*(1+$B$9))</f>
        <v>0</v>
      </c>
      <c r="W42" s="121">
        <f>IF($B$9=0,COUNTIF('6'!$K$5:$M$56,W$12),COUNTIF('6'!$K$5:$M$56,W$12)*(1+$B$9))</f>
        <v>0</v>
      </c>
      <c r="X42" s="121">
        <f>IF($B$9=0,COUNTIF('6'!$K$5:$M$56,X$12),COUNTIF('6'!$K$5:$M$56,X$12)*(1+$B$9))</f>
        <v>0</v>
      </c>
      <c r="Y42" s="121">
        <f>IF($B$9=0,COUNTIF('6'!$K$5:$M$56,Y$12),COUNTIF('6'!$K$5:$M$56,Y$12)*(1+$B$9))</f>
        <v>0</v>
      </c>
      <c r="Z42" s="121">
        <f>IF($B$9=0,COUNTIF('6'!$K$5:$M$56,Z$12),COUNTIF('6'!$K$5:$M$56,Z$12)*(1+$B$9))</f>
        <v>0</v>
      </c>
      <c r="AA42" s="121">
        <f>IF($B$9=0,COUNTIF('6'!$K$5:$M$56,AA$12),COUNTIF('6'!$K$5:$M$56,AA$12)*(1+$B$9))</f>
        <v>0</v>
      </c>
      <c r="AB42" s="121">
        <f>IF($B$9=0,COUNTIF('6'!$K$5:$M$56,AB$12),COUNTIF('6'!$K$5:$M$56,AB$12)*(1+$B$9))</f>
        <v>0</v>
      </c>
      <c r="AC42" s="121">
        <f>IF($B$9=0,COUNTIF('6'!$K$5:$M$56,AC$12),COUNTIF('6'!$K$5:$M$56,AC$12)*(1+$B$9))</f>
        <v>0</v>
      </c>
      <c r="AD42" s="121">
        <f>IF($B$9=0,COUNTIF('6'!$K$5:$M$56,AD$12),COUNTIF('6'!$K$5:$M$56,AD$12)*(1+$B$9))</f>
        <v>0</v>
      </c>
      <c r="AE42" s="121">
        <f>IF($B$9=0,COUNTIF('6'!$K$5:$M$56,AE$12),COUNTIF('6'!$K$5:$M$56,AE$12)*(1+$B$9))</f>
        <v>0</v>
      </c>
      <c r="AF42" s="313"/>
      <c r="AG42" s="313"/>
      <c r="AH42" s="313"/>
      <c r="AI42" s="313"/>
      <c r="AJ42" s="313"/>
      <c r="AK42" s="313"/>
    </row>
    <row r="43" spans="1:37" s="54" customFormat="1" ht="18">
      <c r="A43" s="262" t="s">
        <v>127</v>
      </c>
      <c r="B43" s="122">
        <f>SUM(B40:B42)</f>
        <v>0</v>
      </c>
      <c r="C43" s="122">
        <f t="shared" ref="C43:AE43" si="5">SUM(C40:C42)</f>
        <v>0</v>
      </c>
      <c r="D43" s="122">
        <f t="shared" si="5"/>
        <v>0</v>
      </c>
      <c r="E43" s="122">
        <f t="shared" si="5"/>
        <v>0</v>
      </c>
      <c r="F43" s="122">
        <f t="shared" si="5"/>
        <v>0</v>
      </c>
      <c r="G43" s="122">
        <f t="shared" si="5"/>
        <v>0</v>
      </c>
      <c r="H43" s="122">
        <f t="shared" si="5"/>
        <v>0</v>
      </c>
      <c r="I43" s="122">
        <f t="shared" si="5"/>
        <v>0</v>
      </c>
      <c r="J43" s="122">
        <f t="shared" si="5"/>
        <v>0</v>
      </c>
      <c r="K43" s="122">
        <f t="shared" si="5"/>
        <v>0</v>
      </c>
      <c r="L43" s="122">
        <f t="shared" si="5"/>
        <v>0</v>
      </c>
      <c r="M43" s="122">
        <f t="shared" si="5"/>
        <v>0</v>
      </c>
      <c r="N43" s="122">
        <f t="shared" si="5"/>
        <v>0</v>
      </c>
      <c r="O43" s="122">
        <f t="shared" si="5"/>
        <v>0</v>
      </c>
      <c r="P43" s="122">
        <f t="shared" si="5"/>
        <v>0</v>
      </c>
      <c r="Q43" s="122">
        <f t="shared" si="5"/>
        <v>0</v>
      </c>
      <c r="R43" s="122">
        <f t="shared" si="5"/>
        <v>0</v>
      </c>
      <c r="S43" s="122">
        <f t="shared" si="5"/>
        <v>0</v>
      </c>
      <c r="T43" s="122">
        <f t="shared" si="5"/>
        <v>0</v>
      </c>
      <c r="U43" s="122">
        <f t="shared" si="5"/>
        <v>0</v>
      </c>
      <c r="V43" s="122">
        <f t="shared" si="5"/>
        <v>0</v>
      </c>
      <c r="W43" s="122">
        <f t="shared" si="5"/>
        <v>0</v>
      </c>
      <c r="X43" s="122">
        <f t="shared" si="5"/>
        <v>0</v>
      </c>
      <c r="Y43" s="122">
        <f t="shared" si="5"/>
        <v>0</v>
      </c>
      <c r="Z43" s="122">
        <f t="shared" si="5"/>
        <v>0</v>
      </c>
      <c r="AA43" s="122">
        <f t="shared" si="5"/>
        <v>0</v>
      </c>
      <c r="AB43" s="122">
        <f t="shared" si="5"/>
        <v>0</v>
      </c>
      <c r="AC43" s="122">
        <f t="shared" si="5"/>
        <v>0</v>
      </c>
      <c r="AD43" s="122">
        <f t="shared" si="5"/>
        <v>0</v>
      </c>
      <c r="AE43" s="122">
        <f t="shared" si="5"/>
        <v>0</v>
      </c>
    </row>
    <row r="44" spans="1:37" ht="18">
      <c r="A44" s="103">
        <f>IF('BORDEREAU DE COMMANDE'!C15="","",'BORDEREAU DE COMMANDE'!C15)</f>
        <v>7</v>
      </c>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313"/>
      <c r="AG44" s="313"/>
      <c r="AH44" s="313"/>
      <c r="AI44" s="313"/>
      <c r="AJ44" s="313"/>
      <c r="AK44" s="313"/>
    </row>
    <row r="45" spans="1:37" ht="18">
      <c r="A45" s="261" t="s">
        <v>124</v>
      </c>
      <c r="B45" s="121">
        <f>IF($B$9=0,COUNTIF('7'!$E$5:$G$56,B$12),COUNTIF('7'!$E$5:$G$56,B$12)*(1+$B$9))</f>
        <v>0</v>
      </c>
      <c r="C45" s="121">
        <f>IF($B$9=0,COUNTIF('7'!$E$5:$G$56,C$12),COUNTIF('7'!$E$5:$G$56,C$12)*(1+$B$9))</f>
        <v>0</v>
      </c>
      <c r="D45" s="121">
        <f>IF($B$9=0,COUNTIF('7'!$E$5:$G$56,D$12),COUNTIF('7'!$E$5:$G$56,D$12)*(1+$B$9))</f>
        <v>0</v>
      </c>
      <c r="E45" s="121">
        <f>IF($B$9=0,COUNTIF('7'!$E$5:$G$56,E$12),COUNTIF('7'!$E$5:$G$56,E$12)*(1+$B$9))</f>
        <v>0</v>
      </c>
      <c r="F45" s="121">
        <f>IF($B$9=0,COUNTIF('7'!$E$5:$G$56,F$12),COUNTIF('7'!$E$5:$G$56,F$12)*(1+$B$9))</f>
        <v>0</v>
      </c>
      <c r="G45" s="121">
        <f>IF($B$9=0,COUNTIF('7'!$E$5:$G$56,G$12),COUNTIF('7'!$E$5:$G$56,G$12)*(1+$B$9))</f>
        <v>0</v>
      </c>
      <c r="H45" s="121">
        <f>IF($B$9=0,COUNTIF('7'!$E$5:$G$56,H$12),COUNTIF('7'!$E$5:$G$56,H$12)*(1+$B$9))</f>
        <v>0</v>
      </c>
      <c r="I45" s="121">
        <f>IF($B$9=0,COUNTIF('7'!$E$5:$G$56,I$12),COUNTIF('7'!$E$5:$G$56,I$12)*(1+$B$9))</f>
        <v>0</v>
      </c>
      <c r="J45" s="121">
        <f>IF($B$9=0,COUNTIF('7'!$E$5:$G$56,J$12),COUNTIF('7'!$E$5:$G$56,J$12)*(1+$B$9))</f>
        <v>0</v>
      </c>
      <c r="K45" s="121">
        <f>IF($B$9=0,COUNTIF('7'!$E$5:$G$56,K$12),COUNTIF('7'!$E$5:$G$56,K$12)*(1+$B$9))</f>
        <v>0</v>
      </c>
      <c r="L45" s="121">
        <f>IF($B$9=0,COUNTIF('7'!$E$5:$G$56,L$12),COUNTIF('7'!$E$5:$G$56,L$12)*(1+$B$9))</f>
        <v>0</v>
      </c>
      <c r="M45" s="121">
        <f>IF($B$9=0,COUNTIF('7'!$E$5:$G$56,M$12),COUNTIF('7'!$E$5:$G$56,M$12)*(1+$B$9))</f>
        <v>0</v>
      </c>
      <c r="N45" s="121">
        <f>IF($B$9=0,COUNTIF('7'!$E$5:$G$56,N$12),COUNTIF('7'!$E$5:$G$56,N$12)*(1+$B$9))</f>
        <v>0</v>
      </c>
      <c r="O45" s="121">
        <f>IF($B$9=0,COUNTIF('7'!$E$5:$G$56,O$12),COUNTIF('7'!$E$5:$G$56,O$12)*(1+$B$9))</f>
        <v>0</v>
      </c>
      <c r="P45" s="121">
        <f>IF($B$9=0,COUNTIF('7'!$E$5:$G$56,P$12),COUNTIF('7'!$E$5:$G$56,P$12)*(1+$B$9))</f>
        <v>0</v>
      </c>
      <c r="Q45" s="121">
        <f>IF($B$9=0,COUNTIF('7'!$E$5:$G$56,Q$12),COUNTIF('7'!$E$5:$G$56,Q$12)*(1+$B$9))</f>
        <v>0</v>
      </c>
      <c r="R45" s="121">
        <f>IF($B$9=0,COUNTIF('7'!$E$5:$G$56,R$12),COUNTIF('7'!$E$5:$G$56,R$12)*(1+$B$9))</f>
        <v>0</v>
      </c>
      <c r="S45" s="121">
        <f>IF($B$9=0,COUNTIF('7'!$E$5:$G$56,S$12),COUNTIF('7'!$E$5:$G$56,S$12)*(1+$B$9))</f>
        <v>0</v>
      </c>
      <c r="T45" s="121">
        <f>IF($B$9=0,COUNTIF('7'!$E$5:$G$56,T$12),COUNTIF('7'!$E$5:$G$56,T$12)*(1+$B$9))</f>
        <v>0</v>
      </c>
      <c r="U45" s="121">
        <f>IF($B$9=0,COUNTIF('7'!$E$5:$G$56,U$12),COUNTIF('7'!$E$5:$G$56,U$12)*(1+$B$9))</f>
        <v>0</v>
      </c>
      <c r="V45" s="121">
        <f>IF($B$9=0,COUNTIF('7'!$E$5:$G$56,V$12),COUNTIF('7'!$E$5:$G$56,V$12)*(1+$B$9))</f>
        <v>0</v>
      </c>
      <c r="W45" s="121">
        <f>IF($B$9=0,COUNTIF('7'!$E$5:$G$56,W$12),COUNTIF('7'!$E$5:$G$56,W$12)*(1+$B$9))</f>
        <v>0</v>
      </c>
      <c r="X45" s="121">
        <f>IF($B$9=0,COUNTIF('7'!$E$5:$G$56,X$12),COUNTIF('7'!$E$5:$G$56,X$12)*(1+$B$9))</f>
        <v>0</v>
      </c>
      <c r="Y45" s="121">
        <f>IF($B$9=0,COUNTIF('7'!$E$5:$G$56,Y$12),COUNTIF('7'!$E$5:$G$56,Y$12)*(1+$B$9))</f>
        <v>0</v>
      </c>
      <c r="Z45" s="121">
        <f>IF($B$9=0,COUNTIF('7'!$E$5:$G$56,Z$12),COUNTIF('7'!$E$5:$G$56,Z$12)*(1+$B$9))</f>
        <v>0</v>
      </c>
      <c r="AA45" s="121">
        <f>IF($B$9=0,COUNTIF('7'!$E$5:$G$56,AA$12),COUNTIF('7'!$E$5:$G$56,AA$12)*(1+$B$9))</f>
        <v>0</v>
      </c>
      <c r="AB45" s="121">
        <f>IF($B$9=0,COUNTIF('7'!$E$5:$G$56,AB$12),COUNTIF('7'!$E$5:$G$56,AB$12)*(1+$B$9))</f>
        <v>0</v>
      </c>
      <c r="AC45" s="121">
        <f>IF($B$9=0,COUNTIF('7'!$E$5:$G$56,AC$12),COUNTIF('7'!$E$5:$G$56,AC$12)*(1+$B$9))</f>
        <v>0</v>
      </c>
      <c r="AD45" s="121">
        <f>IF($B$9=0,COUNTIF('7'!$E$5:$G$56,AD$12),COUNTIF('7'!$E$5:$G$56,AD$12)*(1+$B$9))</f>
        <v>0</v>
      </c>
      <c r="AE45" s="121">
        <f>IF($B$9=0,COUNTIF('7'!$E$5:$G$56,AE$12),COUNTIF('7'!$E$5:$G$56,AE$12)*(1+$B$9))</f>
        <v>0</v>
      </c>
      <c r="AF45" s="313"/>
      <c r="AG45" s="313"/>
      <c r="AH45" s="313"/>
      <c r="AI45" s="313"/>
      <c r="AJ45" s="313"/>
      <c r="AK45" s="313"/>
    </row>
    <row r="46" spans="1:37" ht="18">
      <c r="A46" s="261" t="s">
        <v>125</v>
      </c>
      <c r="B46" s="121">
        <f>IF($B$9=0,COUNTIF('7'!$H$5:$J$56,B$12),COUNTIF('7'!$H$5:$J$56,B$12)*(1+$B$9))</f>
        <v>0</v>
      </c>
      <c r="C46" s="121">
        <f>IF($B$9=0,COUNTIF('7'!$H$5:$J$56,C$12),COUNTIF('7'!$H$5:$J$56,C$12)*(1+$B$9))</f>
        <v>0</v>
      </c>
      <c r="D46" s="121">
        <f>IF($B$9=0,COUNTIF('7'!$H$5:$J$56,D$12),COUNTIF('7'!$H$5:$J$56,D$12)*(1+$B$9))</f>
        <v>0</v>
      </c>
      <c r="E46" s="121">
        <f>IF($B$9=0,COUNTIF('7'!$H$5:$J$56,E$12),COUNTIF('7'!$H$5:$J$56,E$12)*(1+$B$9))</f>
        <v>0</v>
      </c>
      <c r="F46" s="121">
        <f>IF($B$9=0,COUNTIF('7'!$H$5:$J$56,F$12),COUNTIF('7'!$H$5:$J$56,F$12)*(1+$B$9))</f>
        <v>0</v>
      </c>
      <c r="G46" s="121">
        <f>IF($B$9=0,COUNTIF('7'!$H$5:$J$56,G$12),COUNTIF('7'!$H$5:$J$56,G$12)*(1+$B$9))</f>
        <v>0</v>
      </c>
      <c r="H46" s="121">
        <f>IF($B$9=0,COUNTIF('7'!$H$5:$J$56,H$12),COUNTIF('7'!$H$5:$J$56,H$12)*(1+$B$9))</f>
        <v>0</v>
      </c>
      <c r="I46" s="121">
        <f>IF($B$9=0,COUNTIF('7'!$H$5:$J$56,I$12),COUNTIF('7'!$H$5:$J$56,I$12)*(1+$B$9))</f>
        <v>0</v>
      </c>
      <c r="J46" s="121">
        <f>IF($B$9=0,COUNTIF('7'!$H$5:$J$56,J$12),COUNTIF('7'!$H$5:$J$56,J$12)*(1+$B$9))</f>
        <v>0</v>
      </c>
      <c r="K46" s="121">
        <f>IF($B$9=0,COUNTIF('7'!$H$5:$J$56,K$12),COUNTIF('7'!$H$5:$J$56,K$12)*(1+$B$9))</f>
        <v>0</v>
      </c>
      <c r="L46" s="121">
        <f>IF($B$9=0,COUNTIF('7'!$H$5:$J$56,L$12),COUNTIF('7'!$H$5:$J$56,L$12)*(1+$B$9))</f>
        <v>0</v>
      </c>
      <c r="M46" s="121">
        <f>IF($B$9=0,COUNTIF('7'!$H$5:$J$56,M$12),COUNTIF('7'!$H$5:$J$56,M$12)*(1+$B$9))</f>
        <v>0</v>
      </c>
      <c r="N46" s="121">
        <f>IF($B$9=0,COUNTIF('7'!$H$5:$J$56,N$12),COUNTIF('7'!$H$5:$J$56,N$12)*(1+$B$9))</f>
        <v>0</v>
      </c>
      <c r="O46" s="121">
        <f>IF($B$9=0,COUNTIF('7'!$H$5:$J$56,O$12),COUNTIF('7'!$H$5:$J$56,O$12)*(1+$B$9))</f>
        <v>0</v>
      </c>
      <c r="P46" s="121">
        <f>IF($B$9=0,COUNTIF('7'!$H$5:$J$56,P$12),COUNTIF('7'!$H$5:$J$56,P$12)*(1+$B$9))</f>
        <v>0</v>
      </c>
      <c r="Q46" s="121">
        <f>IF($B$9=0,COUNTIF('7'!$H$5:$J$56,Q$12),COUNTIF('7'!$H$5:$J$56,Q$12)*(1+$B$9))</f>
        <v>0</v>
      </c>
      <c r="R46" s="121">
        <f>IF($B$9=0,COUNTIF('7'!$H$5:$J$56,R$12),COUNTIF('7'!$H$5:$J$56,R$12)*(1+$B$9))</f>
        <v>0</v>
      </c>
      <c r="S46" s="121">
        <f>IF($B$9=0,COUNTIF('7'!$H$5:$J$56,S$12),COUNTIF('7'!$H$5:$J$56,S$12)*(1+$B$9))</f>
        <v>0</v>
      </c>
      <c r="T46" s="121">
        <f>IF($B$9=0,COUNTIF('7'!$H$5:$J$56,T$12),COUNTIF('7'!$H$5:$J$56,T$12)*(1+$B$9))</f>
        <v>0</v>
      </c>
      <c r="U46" s="121">
        <f>IF($B$9=0,COUNTIF('7'!$H$5:$J$56,U$12),COUNTIF('7'!$H$5:$J$56,U$12)*(1+$B$9))</f>
        <v>0</v>
      </c>
      <c r="V46" s="121">
        <f>IF($B$9=0,COUNTIF('7'!$H$5:$J$56,V$12),COUNTIF('7'!$H$5:$J$56,V$12)*(1+$B$9))</f>
        <v>0</v>
      </c>
      <c r="W46" s="121">
        <f>IF($B$9=0,COUNTIF('7'!$H$5:$J$56,W$12),COUNTIF('7'!$H$5:$J$56,W$12)*(1+$B$9))</f>
        <v>0</v>
      </c>
      <c r="X46" s="121">
        <f>IF($B$9=0,COUNTIF('7'!$H$5:$J$56,X$12),COUNTIF('7'!$H$5:$J$56,X$12)*(1+$B$9))</f>
        <v>0</v>
      </c>
      <c r="Y46" s="121">
        <f>IF($B$9=0,COUNTIF('7'!$H$5:$J$56,Y$12),COUNTIF('7'!$H$5:$J$56,Y$12)*(1+$B$9))</f>
        <v>0</v>
      </c>
      <c r="Z46" s="121">
        <f>IF($B$9=0,COUNTIF('7'!$H$5:$J$56,Z$12),COUNTIF('7'!$H$5:$J$56,Z$12)*(1+$B$9))</f>
        <v>0</v>
      </c>
      <c r="AA46" s="121">
        <f>IF($B$9=0,COUNTIF('7'!$H$5:$J$56,AA$12),COUNTIF('7'!$H$5:$J$56,AA$12)*(1+$B$9))</f>
        <v>0</v>
      </c>
      <c r="AB46" s="121">
        <f>IF($B$9=0,COUNTIF('7'!$H$5:$J$56,AB$12),COUNTIF('7'!$H$5:$J$56,AB$12)*(1+$B$9))</f>
        <v>0</v>
      </c>
      <c r="AC46" s="121">
        <f>IF($B$9=0,COUNTIF('7'!$H$5:$J$56,AC$12),COUNTIF('7'!$H$5:$J$56,AC$12)*(1+$B$9))</f>
        <v>0</v>
      </c>
      <c r="AD46" s="121">
        <f>IF($B$9=0,COUNTIF('7'!$H$5:$J$56,AD$12),COUNTIF('7'!$H$5:$J$56,AD$12)*(1+$B$9))</f>
        <v>0</v>
      </c>
      <c r="AE46" s="121">
        <f>IF($B$9=0,COUNTIF('7'!$H$5:$J$56,AE$12),COUNTIF('7'!$H$5:$J$56,AE$12)*(1+$B$9))</f>
        <v>0</v>
      </c>
      <c r="AF46" s="313"/>
      <c r="AG46" s="313"/>
      <c r="AH46" s="313"/>
      <c r="AI46" s="313"/>
      <c r="AJ46" s="313"/>
      <c r="AK46" s="313"/>
    </row>
    <row r="47" spans="1:37" ht="18">
      <c r="A47" s="261" t="s">
        <v>126</v>
      </c>
      <c r="B47" s="121">
        <f>IF($B$9=0,COUNTIF('7'!$K$5:$M$56,B$12),COUNTIF('7'!$K$5:$M$56,B$12)*(1+$B$9))</f>
        <v>0</v>
      </c>
      <c r="C47" s="121">
        <f>IF($B$9=0,COUNTIF('7'!$K$5:$M$56,C$12),COUNTIF('7'!$K$5:$M$56,C$12)*(1+$B$9))</f>
        <v>0</v>
      </c>
      <c r="D47" s="121">
        <f>IF($B$9=0,COUNTIF('7'!$K$5:$M$56,D$12),COUNTIF('7'!$K$5:$M$56,D$12)*(1+$B$9))</f>
        <v>0</v>
      </c>
      <c r="E47" s="121">
        <f>IF($B$9=0,COUNTIF('7'!$K$5:$M$56,E$12),COUNTIF('7'!$K$5:$M$56,E$12)*(1+$B$9))</f>
        <v>0</v>
      </c>
      <c r="F47" s="121">
        <f>IF($B$9=0,COUNTIF('7'!$K$5:$M$56,F$12),COUNTIF('7'!$K$5:$M$56,F$12)*(1+$B$9))</f>
        <v>0</v>
      </c>
      <c r="G47" s="121">
        <f>IF($B$9=0,COUNTIF('7'!$K$5:$M$56,G$12),COUNTIF('7'!$K$5:$M$56,G$12)*(1+$B$9))</f>
        <v>0</v>
      </c>
      <c r="H47" s="121">
        <f>IF($B$9=0,COUNTIF('7'!$K$5:$M$56,H$12),COUNTIF('7'!$K$5:$M$56,H$12)*(1+$B$9))</f>
        <v>0</v>
      </c>
      <c r="I47" s="121">
        <f>IF($B$9=0,COUNTIF('7'!$K$5:$M$56,I$12),COUNTIF('7'!$K$5:$M$56,I$12)*(1+$B$9))</f>
        <v>0</v>
      </c>
      <c r="J47" s="121">
        <f>IF($B$9=0,COUNTIF('7'!$K$5:$M$56,J$12),COUNTIF('7'!$K$5:$M$56,J$12)*(1+$B$9))</f>
        <v>0</v>
      </c>
      <c r="K47" s="121">
        <f>IF($B$9=0,COUNTIF('7'!$K$5:$M$56,K$12),COUNTIF('7'!$K$5:$M$56,K$12)*(1+$B$9))</f>
        <v>0</v>
      </c>
      <c r="L47" s="121">
        <f>IF($B$9=0,COUNTIF('7'!$K$5:$M$56,L$12),COUNTIF('7'!$K$5:$M$56,L$12)*(1+$B$9))</f>
        <v>0</v>
      </c>
      <c r="M47" s="121">
        <f>IF($B$9=0,COUNTIF('7'!$K$5:$M$56,M$12),COUNTIF('7'!$K$5:$M$56,M$12)*(1+$B$9))</f>
        <v>0</v>
      </c>
      <c r="N47" s="121">
        <f>IF($B$9=0,COUNTIF('7'!$K$5:$M$56,N$12),COUNTIF('7'!$K$5:$M$56,N$12)*(1+$B$9))</f>
        <v>0</v>
      </c>
      <c r="O47" s="121">
        <f>IF($B$9=0,COUNTIF('7'!$K$5:$M$56,O$12),COUNTIF('7'!$K$5:$M$56,O$12)*(1+$B$9))</f>
        <v>0</v>
      </c>
      <c r="P47" s="121">
        <f>IF($B$9=0,COUNTIF('7'!$K$5:$M$56,P$12),COUNTIF('7'!$K$5:$M$56,P$12)*(1+$B$9))</f>
        <v>0</v>
      </c>
      <c r="Q47" s="121">
        <f>IF($B$9=0,COUNTIF('7'!$K$5:$M$56,Q$12),COUNTIF('7'!$K$5:$M$56,Q$12)*(1+$B$9))</f>
        <v>0</v>
      </c>
      <c r="R47" s="121">
        <f>IF($B$9=0,COUNTIF('7'!$K$5:$M$56,R$12),COUNTIF('7'!$K$5:$M$56,R$12)*(1+$B$9))</f>
        <v>0</v>
      </c>
      <c r="S47" s="121">
        <f>IF($B$9=0,COUNTIF('7'!$K$5:$M$56,S$12),COUNTIF('7'!$K$5:$M$56,S$12)*(1+$B$9))</f>
        <v>0</v>
      </c>
      <c r="T47" s="121">
        <f>IF($B$9=0,COUNTIF('7'!$K$5:$M$56,T$12),COUNTIF('7'!$K$5:$M$56,T$12)*(1+$B$9))</f>
        <v>0</v>
      </c>
      <c r="U47" s="121">
        <f>IF($B$9=0,COUNTIF('7'!$K$5:$M$56,U$12),COUNTIF('7'!$K$5:$M$56,U$12)*(1+$B$9))</f>
        <v>0</v>
      </c>
      <c r="V47" s="121">
        <f>IF($B$9=0,COUNTIF('7'!$K$5:$M$56,V$12),COUNTIF('7'!$K$5:$M$56,V$12)*(1+$B$9))</f>
        <v>0</v>
      </c>
      <c r="W47" s="121">
        <f>IF($B$9=0,COUNTIF('7'!$K$5:$M$56,W$12),COUNTIF('7'!$K$5:$M$56,W$12)*(1+$B$9))</f>
        <v>0</v>
      </c>
      <c r="X47" s="121">
        <f>IF($B$9=0,COUNTIF('7'!$K$5:$M$56,X$12),COUNTIF('7'!$K$5:$M$56,X$12)*(1+$B$9))</f>
        <v>0</v>
      </c>
      <c r="Y47" s="121">
        <f>IF($B$9=0,COUNTIF('7'!$K$5:$M$56,Y$12),COUNTIF('7'!$K$5:$M$56,Y$12)*(1+$B$9))</f>
        <v>0</v>
      </c>
      <c r="Z47" s="121">
        <f>IF($B$9=0,COUNTIF('7'!$K$5:$M$56,Z$12),COUNTIF('7'!$K$5:$M$56,Z$12)*(1+$B$9))</f>
        <v>0</v>
      </c>
      <c r="AA47" s="121">
        <f>IF($B$9=0,COUNTIF('7'!$K$5:$M$56,AA$12),COUNTIF('7'!$K$5:$M$56,AA$12)*(1+$B$9))</f>
        <v>0</v>
      </c>
      <c r="AB47" s="121">
        <f>IF($B$9=0,COUNTIF('7'!$K$5:$M$56,AB$12),COUNTIF('7'!$K$5:$M$56,AB$12)*(1+$B$9))</f>
        <v>0</v>
      </c>
      <c r="AC47" s="121">
        <f>IF($B$9=0,COUNTIF('7'!$K$5:$M$56,AC$12),COUNTIF('7'!$K$5:$M$56,AC$12)*(1+$B$9))</f>
        <v>0</v>
      </c>
      <c r="AD47" s="121">
        <f>IF($B$9=0,COUNTIF('7'!$K$5:$M$56,AD$12),COUNTIF('7'!$K$5:$M$56,AD$12)*(1+$B$9))</f>
        <v>0</v>
      </c>
      <c r="AE47" s="121">
        <f>IF($B$9=0,COUNTIF('7'!$K$5:$M$56,AE$12),COUNTIF('7'!$K$5:$M$56,AE$12)*(1+$B$9))</f>
        <v>0</v>
      </c>
      <c r="AF47" s="313"/>
      <c r="AG47" s="313"/>
      <c r="AH47" s="313"/>
      <c r="AI47" s="313"/>
      <c r="AJ47" s="313"/>
      <c r="AK47" s="313"/>
    </row>
    <row r="48" spans="1:37" s="54" customFormat="1" ht="18">
      <c r="A48" s="262" t="s">
        <v>127</v>
      </c>
      <c r="B48" s="122">
        <f>SUM(B45:B47)</f>
        <v>0</v>
      </c>
      <c r="C48" s="122">
        <f t="shared" ref="C48:AE48" si="6">SUM(C45:C47)</f>
        <v>0</v>
      </c>
      <c r="D48" s="122">
        <f t="shared" si="6"/>
        <v>0</v>
      </c>
      <c r="E48" s="122">
        <f t="shared" si="6"/>
        <v>0</v>
      </c>
      <c r="F48" s="122">
        <f t="shared" si="6"/>
        <v>0</v>
      </c>
      <c r="G48" s="122">
        <f t="shared" si="6"/>
        <v>0</v>
      </c>
      <c r="H48" s="122">
        <f t="shared" si="6"/>
        <v>0</v>
      </c>
      <c r="I48" s="122">
        <f t="shared" si="6"/>
        <v>0</v>
      </c>
      <c r="J48" s="122">
        <f t="shared" si="6"/>
        <v>0</v>
      </c>
      <c r="K48" s="122">
        <f t="shared" si="6"/>
        <v>0</v>
      </c>
      <c r="L48" s="122">
        <f t="shared" si="6"/>
        <v>0</v>
      </c>
      <c r="M48" s="122">
        <f t="shared" si="6"/>
        <v>0</v>
      </c>
      <c r="N48" s="122">
        <f t="shared" si="6"/>
        <v>0</v>
      </c>
      <c r="O48" s="122">
        <f t="shared" si="6"/>
        <v>0</v>
      </c>
      <c r="P48" s="122">
        <f t="shared" si="6"/>
        <v>0</v>
      </c>
      <c r="Q48" s="122">
        <f t="shared" si="6"/>
        <v>0</v>
      </c>
      <c r="R48" s="122">
        <f t="shared" si="6"/>
        <v>0</v>
      </c>
      <c r="S48" s="122">
        <f t="shared" si="6"/>
        <v>0</v>
      </c>
      <c r="T48" s="122">
        <f t="shared" si="6"/>
        <v>0</v>
      </c>
      <c r="U48" s="122">
        <f t="shared" si="6"/>
        <v>0</v>
      </c>
      <c r="V48" s="122">
        <f t="shared" si="6"/>
        <v>0</v>
      </c>
      <c r="W48" s="122">
        <f t="shared" si="6"/>
        <v>0</v>
      </c>
      <c r="X48" s="122">
        <f t="shared" si="6"/>
        <v>0</v>
      </c>
      <c r="Y48" s="122">
        <f t="shared" si="6"/>
        <v>0</v>
      </c>
      <c r="Z48" s="122">
        <f t="shared" si="6"/>
        <v>0</v>
      </c>
      <c r="AA48" s="122">
        <f t="shared" si="6"/>
        <v>0</v>
      </c>
      <c r="AB48" s="122">
        <f t="shared" si="6"/>
        <v>0</v>
      </c>
      <c r="AC48" s="122">
        <f t="shared" si="6"/>
        <v>0</v>
      </c>
      <c r="AD48" s="122">
        <f t="shared" si="6"/>
        <v>0</v>
      </c>
      <c r="AE48" s="122">
        <f t="shared" si="6"/>
        <v>0</v>
      </c>
    </row>
    <row r="49" spans="1:37" ht="18">
      <c r="A49" s="103">
        <f>IF('BORDEREAU DE COMMANDE'!C16="","",'BORDEREAU DE COMMANDE'!C16)</f>
        <v>8</v>
      </c>
      <c r="B49" s="123"/>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313"/>
      <c r="AG49" s="313"/>
      <c r="AH49" s="313"/>
      <c r="AI49" s="313"/>
      <c r="AJ49" s="313"/>
      <c r="AK49" s="313"/>
    </row>
    <row r="50" spans="1:37" ht="18">
      <c r="A50" s="261" t="s">
        <v>124</v>
      </c>
      <c r="B50" s="121">
        <f>IF($B$9=0,COUNTIF('8'!$E$5:$G$56,B$12),COUNTIF('8'!$E$5:$G$56,B$12)*(1+$B$9))</f>
        <v>0</v>
      </c>
      <c r="C50" s="121">
        <f>IF($B$9=0,COUNTIF('8'!$E$5:$G$56,C$12),COUNTIF('8'!$E$5:$G$56,C$12)*(1+$B$9))</f>
        <v>0</v>
      </c>
      <c r="D50" s="121">
        <f>IF($B$9=0,COUNTIF('8'!$E$5:$G$56,D$12),COUNTIF('8'!$E$5:$G$56,D$12)*(1+$B$9))</f>
        <v>0</v>
      </c>
      <c r="E50" s="121">
        <f>IF($B$9=0,COUNTIF('8'!$E$5:$G$56,E$12),COUNTIF('8'!$E$5:$G$56,E$12)*(1+$B$9))</f>
        <v>0</v>
      </c>
      <c r="F50" s="121">
        <f>IF($B$9=0,COUNTIF('8'!$E$5:$G$56,F$12),COUNTIF('8'!$E$5:$G$56,F$12)*(1+$B$9))</f>
        <v>0</v>
      </c>
      <c r="G50" s="121">
        <f>IF($B$9=0,COUNTIF('8'!$E$5:$G$56,G$12),COUNTIF('8'!$E$5:$G$56,G$12)*(1+$B$9))</f>
        <v>0</v>
      </c>
      <c r="H50" s="121">
        <f>IF($B$9=0,COUNTIF('8'!$E$5:$G$56,H$12),COUNTIF('8'!$E$5:$G$56,H$12)*(1+$B$9))</f>
        <v>0</v>
      </c>
      <c r="I50" s="121">
        <f>IF($B$9=0,COUNTIF('8'!$E$5:$G$56,I$12),COUNTIF('8'!$E$5:$G$56,I$12)*(1+$B$9))</f>
        <v>0</v>
      </c>
      <c r="J50" s="121">
        <f>IF($B$9=0,COUNTIF('8'!$E$5:$G$56,J$12),COUNTIF('8'!$E$5:$G$56,J$12)*(1+$B$9))</f>
        <v>0</v>
      </c>
      <c r="K50" s="121">
        <f>IF($B$9=0,COUNTIF('8'!$E$5:$G$56,K$12),COUNTIF('8'!$E$5:$G$56,K$12)*(1+$B$9))</f>
        <v>0</v>
      </c>
      <c r="L50" s="121">
        <f>IF($B$9=0,COUNTIF('8'!$E$5:$G$56,L$12),COUNTIF('8'!$E$5:$G$56,L$12)*(1+$B$9))</f>
        <v>0</v>
      </c>
      <c r="M50" s="121">
        <f>IF($B$9=0,COUNTIF('8'!$E$5:$G$56,M$12),COUNTIF('8'!$E$5:$G$56,M$12)*(1+$B$9))</f>
        <v>0</v>
      </c>
      <c r="N50" s="121">
        <f>IF($B$9=0,COUNTIF('8'!$E$5:$G$56,N$12),COUNTIF('8'!$E$5:$G$56,N$12)*(1+$B$9))</f>
        <v>0</v>
      </c>
      <c r="O50" s="121">
        <f>IF($B$9=0,COUNTIF('8'!$E$5:$G$56,O$12),COUNTIF('8'!$E$5:$G$56,O$12)*(1+$B$9))</f>
        <v>0</v>
      </c>
      <c r="P50" s="121">
        <f>IF($B$9=0,COUNTIF('8'!$E$5:$G$56,P$12),COUNTIF('8'!$E$5:$G$56,P$12)*(1+$B$9))</f>
        <v>0</v>
      </c>
      <c r="Q50" s="121">
        <f>IF($B$9=0,COUNTIF('8'!$E$5:$G$56,Q$12),COUNTIF('8'!$E$5:$G$56,Q$12)*(1+$B$9))</f>
        <v>0</v>
      </c>
      <c r="R50" s="121">
        <f>IF($B$9=0,COUNTIF('8'!$E$5:$G$56,R$12),COUNTIF('8'!$E$5:$G$56,R$12)*(1+$B$9))</f>
        <v>0</v>
      </c>
      <c r="S50" s="121">
        <f>IF($B$9=0,COUNTIF('8'!$E$5:$G$56,S$12),COUNTIF('8'!$E$5:$G$56,S$12)*(1+$B$9))</f>
        <v>0</v>
      </c>
      <c r="T50" s="121">
        <f>IF($B$9=0,COUNTIF('8'!$E$5:$G$56,T$12),COUNTIF('8'!$E$5:$G$56,T$12)*(1+$B$9))</f>
        <v>0</v>
      </c>
      <c r="U50" s="121">
        <f>IF($B$9=0,COUNTIF('8'!$E$5:$G$56,U$12),COUNTIF('8'!$E$5:$G$56,U$12)*(1+$B$9))</f>
        <v>0</v>
      </c>
      <c r="V50" s="121">
        <f>IF($B$9=0,COUNTIF('8'!$E$5:$G$56,V$12),COUNTIF('8'!$E$5:$G$56,V$12)*(1+$B$9))</f>
        <v>0</v>
      </c>
      <c r="W50" s="121">
        <f>IF($B$9=0,COUNTIF('8'!$E$5:$G$56,W$12),COUNTIF('8'!$E$5:$G$56,W$12)*(1+$B$9))</f>
        <v>0</v>
      </c>
      <c r="X50" s="121">
        <f>IF($B$9=0,COUNTIF('8'!$E$5:$G$56,X$12),COUNTIF('8'!$E$5:$G$56,X$12)*(1+$B$9))</f>
        <v>0</v>
      </c>
      <c r="Y50" s="121">
        <f>IF($B$9=0,COUNTIF('8'!$E$5:$G$56,Y$12),COUNTIF('8'!$E$5:$G$56,Y$12)*(1+$B$9))</f>
        <v>0</v>
      </c>
      <c r="Z50" s="121">
        <f>IF($B$9=0,COUNTIF('8'!$E$5:$G$56,Z$12),COUNTIF('8'!$E$5:$G$56,Z$12)*(1+$B$9))</f>
        <v>0</v>
      </c>
      <c r="AA50" s="121">
        <f>IF($B$9=0,COUNTIF('8'!$E$5:$G$56,AA$12),COUNTIF('8'!$E$5:$G$56,AA$12)*(1+$B$9))</f>
        <v>0</v>
      </c>
      <c r="AB50" s="121">
        <f>IF($B$9=0,COUNTIF('8'!$E$5:$G$56,AB$12),COUNTIF('8'!$E$5:$G$56,AB$12)*(1+$B$9))</f>
        <v>0</v>
      </c>
      <c r="AC50" s="121">
        <f>IF($B$9=0,COUNTIF('8'!$E$5:$G$56,AC$12),COUNTIF('8'!$E$5:$G$56,AC$12)*(1+$B$9))</f>
        <v>0</v>
      </c>
      <c r="AD50" s="121">
        <f>IF($B$9=0,COUNTIF('8'!$E$5:$G$56,AD$12),COUNTIF('8'!$E$5:$G$56,AD$12)*(1+$B$9))</f>
        <v>0</v>
      </c>
      <c r="AE50" s="121">
        <f>IF($B$9=0,COUNTIF('8'!$E$5:$G$56,AE$12),COUNTIF('8'!$E$5:$G$56,AE$12)*(1+$B$9))</f>
        <v>0</v>
      </c>
      <c r="AF50" s="313"/>
      <c r="AG50" s="313"/>
      <c r="AH50" s="313"/>
      <c r="AI50" s="313"/>
      <c r="AJ50" s="313"/>
      <c r="AK50" s="313"/>
    </row>
    <row r="51" spans="1:37" ht="18">
      <c r="A51" s="261" t="s">
        <v>125</v>
      </c>
      <c r="B51" s="121">
        <f>IF($B$9=0,COUNTIF('8'!$H$5:$J$56,B$12),COUNTIF('8'!$H$5:$J$56,B$12)*(1+$B$9))</f>
        <v>0</v>
      </c>
      <c r="C51" s="121">
        <f>IF($B$9=0,COUNTIF('8'!$H$5:$J$56,C$12),COUNTIF('8'!$H$5:$J$56,C$12)*(1+$B$9))</f>
        <v>0</v>
      </c>
      <c r="D51" s="121">
        <f>IF($B$9=0,COUNTIF('8'!$H$5:$J$56,D$12),COUNTIF('8'!$H$5:$J$56,D$12)*(1+$B$9))</f>
        <v>0</v>
      </c>
      <c r="E51" s="121">
        <f>IF($B$9=0,COUNTIF('8'!$H$5:$J$56,E$12),COUNTIF('8'!$H$5:$J$56,E$12)*(1+$B$9))</f>
        <v>0</v>
      </c>
      <c r="F51" s="121">
        <f>IF($B$9=0,COUNTIF('8'!$H$5:$J$56,F$12),COUNTIF('8'!$H$5:$J$56,F$12)*(1+$B$9))</f>
        <v>0</v>
      </c>
      <c r="G51" s="121">
        <f>IF($B$9=0,COUNTIF('8'!$H$5:$J$56,G$12),COUNTIF('8'!$H$5:$J$56,G$12)*(1+$B$9))</f>
        <v>0</v>
      </c>
      <c r="H51" s="121">
        <f>IF($B$9=0,COUNTIF('8'!$H$5:$J$56,H$12),COUNTIF('8'!$H$5:$J$56,H$12)*(1+$B$9))</f>
        <v>0</v>
      </c>
      <c r="I51" s="121">
        <f>IF($B$9=0,COUNTIF('8'!$H$5:$J$56,I$12),COUNTIF('8'!$H$5:$J$56,I$12)*(1+$B$9))</f>
        <v>0</v>
      </c>
      <c r="J51" s="121">
        <f>IF($B$9=0,COUNTIF('8'!$H$5:$J$56,J$12),COUNTIF('8'!$H$5:$J$56,J$12)*(1+$B$9))</f>
        <v>0</v>
      </c>
      <c r="K51" s="121">
        <f>IF($B$9=0,COUNTIF('8'!$H$5:$J$56,K$12),COUNTIF('8'!$H$5:$J$56,K$12)*(1+$B$9))</f>
        <v>0</v>
      </c>
      <c r="L51" s="121">
        <f>IF($B$9=0,COUNTIF('8'!$H$5:$J$56,L$12),COUNTIF('8'!$H$5:$J$56,L$12)*(1+$B$9))</f>
        <v>0</v>
      </c>
      <c r="M51" s="121">
        <f>IF($B$9=0,COUNTIF('8'!$H$5:$J$56,M$12),COUNTIF('8'!$H$5:$J$56,M$12)*(1+$B$9))</f>
        <v>0</v>
      </c>
      <c r="N51" s="121">
        <f>IF($B$9=0,COUNTIF('8'!$H$5:$J$56,N$12),COUNTIF('8'!$H$5:$J$56,N$12)*(1+$B$9))</f>
        <v>0</v>
      </c>
      <c r="O51" s="121">
        <f>IF($B$9=0,COUNTIF('8'!$H$5:$J$56,O$12),COUNTIF('8'!$H$5:$J$56,O$12)*(1+$B$9))</f>
        <v>0</v>
      </c>
      <c r="P51" s="121">
        <f>IF($B$9=0,COUNTIF('8'!$H$5:$J$56,P$12),COUNTIF('8'!$H$5:$J$56,P$12)*(1+$B$9))</f>
        <v>0</v>
      </c>
      <c r="Q51" s="121">
        <f>IF($B$9=0,COUNTIF('8'!$H$5:$J$56,Q$12),COUNTIF('8'!$H$5:$J$56,Q$12)*(1+$B$9))</f>
        <v>0</v>
      </c>
      <c r="R51" s="121">
        <f>IF($B$9=0,COUNTIF('8'!$H$5:$J$56,R$12),COUNTIF('8'!$H$5:$J$56,R$12)*(1+$B$9))</f>
        <v>0</v>
      </c>
      <c r="S51" s="121">
        <f>IF($B$9=0,COUNTIF('8'!$H$5:$J$56,S$12),COUNTIF('8'!$H$5:$J$56,S$12)*(1+$B$9))</f>
        <v>0</v>
      </c>
      <c r="T51" s="121">
        <f>IF($B$9=0,COUNTIF('8'!$H$5:$J$56,T$12),COUNTIF('8'!$H$5:$J$56,T$12)*(1+$B$9))</f>
        <v>0</v>
      </c>
      <c r="U51" s="121">
        <f>IF($B$9=0,COUNTIF('8'!$H$5:$J$56,U$12),COUNTIF('8'!$H$5:$J$56,U$12)*(1+$B$9))</f>
        <v>0</v>
      </c>
      <c r="V51" s="121">
        <f>IF($B$9=0,COUNTIF('8'!$H$5:$J$56,V$12),COUNTIF('8'!$H$5:$J$56,V$12)*(1+$B$9))</f>
        <v>0</v>
      </c>
      <c r="W51" s="121">
        <f>IF($B$9=0,COUNTIF('8'!$H$5:$J$56,W$12),COUNTIF('8'!$H$5:$J$56,W$12)*(1+$B$9))</f>
        <v>0</v>
      </c>
      <c r="X51" s="121">
        <f>IF($B$9=0,COUNTIF('8'!$H$5:$J$56,X$12),COUNTIF('8'!$H$5:$J$56,X$12)*(1+$B$9))</f>
        <v>0</v>
      </c>
      <c r="Y51" s="121">
        <f>IF($B$9=0,COUNTIF('8'!$H$5:$J$56,Y$12),COUNTIF('8'!$H$5:$J$56,Y$12)*(1+$B$9))</f>
        <v>0</v>
      </c>
      <c r="Z51" s="121">
        <f>IF($B$9=0,COUNTIF('8'!$H$5:$J$56,Z$12),COUNTIF('8'!$H$5:$J$56,Z$12)*(1+$B$9))</f>
        <v>0</v>
      </c>
      <c r="AA51" s="121">
        <f>IF($B$9=0,COUNTIF('8'!$H$5:$J$56,AA$12),COUNTIF('8'!$H$5:$J$56,AA$12)*(1+$B$9))</f>
        <v>0</v>
      </c>
      <c r="AB51" s="121">
        <f>IF($B$9=0,COUNTIF('8'!$H$5:$J$56,AB$12),COUNTIF('8'!$H$5:$J$56,AB$12)*(1+$B$9))</f>
        <v>0</v>
      </c>
      <c r="AC51" s="121">
        <f>IF($B$9=0,COUNTIF('8'!$H$5:$J$56,AC$12),COUNTIF('8'!$H$5:$J$56,AC$12)*(1+$B$9))</f>
        <v>0</v>
      </c>
      <c r="AD51" s="121">
        <f>IF($B$9=0,COUNTIF('8'!$H$5:$J$56,AD$12),COUNTIF('8'!$H$5:$J$56,AD$12)*(1+$B$9))</f>
        <v>0</v>
      </c>
      <c r="AE51" s="121">
        <f>IF($B$9=0,COUNTIF('8'!$H$5:$J$56,AE$12),COUNTIF('8'!$H$5:$J$56,AE$12)*(1+$B$9))</f>
        <v>0</v>
      </c>
      <c r="AF51" s="313"/>
      <c r="AG51" s="313"/>
      <c r="AH51" s="313"/>
      <c r="AI51" s="313"/>
      <c r="AJ51" s="313"/>
      <c r="AK51" s="313"/>
    </row>
    <row r="52" spans="1:37" ht="18">
      <c r="A52" s="261" t="s">
        <v>126</v>
      </c>
      <c r="B52" s="121">
        <f>IF($B$9=0,COUNTIF('8'!$K$5:$M$56,B$12),COUNTIF('8'!$K$5:$M$56,B$12)*(1+$B$9))</f>
        <v>0</v>
      </c>
      <c r="C52" s="121">
        <f>IF($B$9=0,COUNTIF('8'!$K$5:$M$56,C$12),COUNTIF('8'!$K$5:$M$56,C$12)*(1+$B$9))</f>
        <v>0</v>
      </c>
      <c r="D52" s="121">
        <f>IF($B$9=0,COUNTIF('8'!$K$5:$M$56,D$12),COUNTIF('8'!$K$5:$M$56,D$12)*(1+$B$9))</f>
        <v>0</v>
      </c>
      <c r="E52" s="121">
        <f>IF($B$9=0,COUNTIF('8'!$K$5:$M$56,E$12),COUNTIF('8'!$K$5:$M$56,E$12)*(1+$B$9))</f>
        <v>0</v>
      </c>
      <c r="F52" s="121">
        <f>IF($B$9=0,COUNTIF('8'!$K$5:$M$56,F$12),COUNTIF('8'!$K$5:$M$56,F$12)*(1+$B$9))</f>
        <v>0</v>
      </c>
      <c r="G52" s="121">
        <f>IF($B$9=0,COUNTIF('8'!$K$5:$M$56,G$12),COUNTIF('8'!$K$5:$M$56,G$12)*(1+$B$9))</f>
        <v>0</v>
      </c>
      <c r="H52" s="121">
        <f>IF($B$9=0,COUNTIF('8'!$K$5:$M$56,H$12),COUNTIF('8'!$K$5:$M$56,H$12)*(1+$B$9))</f>
        <v>0</v>
      </c>
      <c r="I52" s="121">
        <f>IF($B$9=0,COUNTIF('8'!$K$5:$M$56,I$12),COUNTIF('8'!$K$5:$M$56,I$12)*(1+$B$9))</f>
        <v>0</v>
      </c>
      <c r="J52" s="121">
        <f>IF($B$9=0,COUNTIF('8'!$K$5:$M$56,J$12),COUNTIF('8'!$K$5:$M$56,J$12)*(1+$B$9))</f>
        <v>0</v>
      </c>
      <c r="K52" s="121">
        <f>IF($B$9=0,COUNTIF('8'!$K$5:$M$56,K$12),COUNTIF('8'!$K$5:$M$56,K$12)*(1+$B$9))</f>
        <v>0</v>
      </c>
      <c r="L52" s="121">
        <f>IF($B$9=0,COUNTIF('8'!$K$5:$M$56,L$12),COUNTIF('8'!$K$5:$M$56,L$12)*(1+$B$9))</f>
        <v>0</v>
      </c>
      <c r="M52" s="121">
        <f>IF($B$9=0,COUNTIF('8'!$K$5:$M$56,M$12),COUNTIF('8'!$K$5:$M$56,M$12)*(1+$B$9))</f>
        <v>0</v>
      </c>
      <c r="N52" s="121">
        <f>IF($B$9=0,COUNTIF('8'!$K$5:$M$56,N$12),COUNTIF('8'!$K$5:$M$56,N$12)*(1+$B$9))</f>
        <v>0</v>
      </c>
      <c r="O52" s="121">
        <f>IF($B$9=0,COUNTIF('8'!$K$5:$M$56,O$12),COUNTIF('8'!$K$5:$M$56,O$12)*(1+$B$9))</f>
        <v>0</v>
      </c>
      <c r="P52" s="121">
        <f>IF($B$9=0,COUNTIF('8'!$K$5:$M$56,P$12),COUNTIF('8'!$K$5:$M$56,P$12)*(1+$B$9))</f>
        <v>0</v>
      </c>
      <c r="Q52" s="121">
        <f>IF($B$9=0,COUNTIF('8'!$K$5:$M$56,Q$12),COUNTIF('8'!$K$5:$M$56,Q$12)*(1+$B$9))</f>
        <v>0</v>
      </c>
      <c r="R52" s="121">
        <f>IF($B$9=0,COUNTIF('8'!$K$5:$M$56,R$12),COUNTIF('8'!$K$5:$M$56,R$12)*(1+$B$9))</f>
        <v>0</v>
      </c>
      <c r="S52" s="121">
        <f>IF($B$9=0,COUNTIF('8'!$K$5:$M$56,S$12),COUNTIF('8'!$K$5:$M$56,S$12)*(1+$B$9))</f>
        <v>0</v>
      </c>
      <c r="T52" s="121">
        <f>IF($B$9=0,COUNTIF('8'!$K$5:$M$56,T$12),COUNTIF('8'!$K$5:$M$56,T$12)*(1+$B$9))</f>
        <v>0</v>
      </c>
      <c r="U52" s="121">
        <f>IF($B$9=0,COUNTIF('8'!$K$5:$M$56,U$12),COUNTIF('8'!$K$5:$M$56,U$12)*(1+$B$9))</f>
        <v>0</v>
      </c>
      <c r="V52" s="121">
        <f>IF($B$9=0,COUNTIF('8'!$K$5:$M$56,V$12),COUNTIF('8'!$K$5:$M$56,V$12)*(1+$B$9))</f>
        <v>0</v>
      </c>
      <c r="W52" s="121">
        <f>IF($B$9=0,COUNTIF('8'!$K$5:$M$56,W$12),COUNTIF('8'!$K$5:$M$56,W$12)*(1+$B$9))</f>
        <v>0</v>
      </c>
      <c r="X52" s="121">
        <f>IF($B$9=0,COUNTIF('8'!$K$5:$M$56,X$12),COUNTIF('8'!$K$5:$M$56,X$12)*(1+$B$9))</f>
        <v>0</v>
      </c>
      <c r="Y52" s="121">
        <f>IF($B$9=0,COUNTIF('8'!$K$5:$M$56,Y$12),COUNTIF('8'!$K$5:$M$56,Y$12)*(1+$B$9))</f>
        <v>0</v>
      </c>
      <c r="Z52" s="121">
        <f>IF($B$9=0,COUNTIF('8'!$K$5:$M$56,Z$12),COUNTIF('8'!$K$5:$M$56,Z$12)*(1+$B$9))</f>
        <v>0</v>
      </c>
      <c r="AA52" s="121">
        <f>IF($B$9=0,COUNTIF('8'!$K$5:$M$56,AA$12),COUNTIF('8'!$K$5:$M$56,AA$12)*(1+$B$9))</f>
        <v>0</v>
      </c>
      <c r="AB52" s="121">
        <f>IF($B$9=0,COUNTIF('8'!$K$5:$M$56,AB$12),COUNTIF('8'!$K$5:$M$56,AB$12)*(1+$B$9))</f>
        <v>0</v>
      </c>
      <c r="AC52" s="121">
        <f>IF($B$9=0,COUNTIF('8'!$K$5:$M$56,AC$12),COUNTIF('8'!$K$5:$M$56,AC$12)*(1+$B$9))</f>
        <v>0</v>
      </c>
      <c r="AD52" s="121">
        <f>IF($B$9=0,COUNTIF('8'!$K$5:$M$56,AD$12),COUNTIF('8'!$K$5:$M$56,AD$12)*(1+$B$9))</f>
        <v>0</v>
      </c>
      <c r="AE52" s="121">
        <f>IF($B$9=0,COUNTIF('8'!$K$5:$M$56,AE$12),COUNTIF('8'!$K$5:$M$56,AE$12)*(1+$B$9))</f>
        <v>0</v>
      </c>
      <c r="AF52" s="313"/>
      <c r="AG52" s="313"/>
      <c r="AH52" s="313"/>
      <c r="AI52" s="313"/>
      <c r="AJ52" s="313"/>
      <c r="AK52" s="313"/>
    </row>
    <row r="53" spans="1:37" s="54" customFormat="1" ht="18">
      <c r="A53" s="262" t="s">
        <v>127</v>
      </c>
      <c r="B53" s="122">
        <f>SUM(B50:B52)</f>
        <v>0</v>
      </c>
      <c r="C53" s="122">
        <f t="shared" ref="C53:AE53" si="7">SUM(C50:C52)</f>
        <v>0</v>
      </c>
      <c r="D53" s="122">
        <f t="shared" si="7"/>
        <v>0</v>
      </c>
      <c r="E53" s="122">
        <f t="shared" si="7"/>
        <v>0</v>
      </c>
      <c r="F53" s="122">
        <f t="shared" si="7"/>
        <v>0</v>
      </c>
      <c r="G53" s="122">
        <f t="shared" si="7"/>
        <v>0</v>
      </c>
      <c r="H53" s="122">
        <f t="shared" si="7"/>
        <v>0</v>
      </c>
      <c r="I53" s="122">
        <f t="shared" si="7"/>
        <v>0</v>
      </c>
      <c r="J53" s="122">
        <f t="shared" si="7"/>
        <v>0</v>
      </c>
      <c r="K53" s="122">
        <f t="shared" si="7"/>
        <v>0</v>
      </c>
      <c r="L53" s="122">
        <f t="shared" si="7"/>
        <v>0</v>
      </c>
      <c r="M53" s="122">
        <f t="shared" si="7"/>
        <v>0</v>
      </c>
      <c r="N53" s="122">
        <f t="shared" si="7"/>
        <v>0</v>
      </c>
      <c r="O53" s="122">
        <f t="shared" si="7"/>
        <v>0</v>
      </c>
      <c r="P53" s="122">
        <f t="shared" si="7"/>
        <v>0</v>
      </c>
      <c r="Q53" s="122">
        <f t="shared" si="7"/>
        <v>0</v>
      </c>
      <c r="R53" s="122">
        <f t="shared" si="7"/>
        <v>0</v>
      </c>
      <c r="S53" s="122">
        <f t="shared" si="7"/>
        <v>0</v>
      </c>
      <c r="T53" s="122">
        <f t="shared" si="7"/>
        <v>0</v>
      </c>
      <c r="U53" s="122">
        <f t="shared" si="7"/>
        <v>0</v>
      </c>
      <c r="V53" s="122">
        <f t="shared" si="7"/>
        <v>0</v>
      </c>
      <c r="W53" s="122">
        <f t="shared" si="7"/>
        <v>0</v>
      </c>
      <c r="X53" s="122">
        <f t="shared" si="7"/>
        <v>0</v>
      </c>
      <c r="Y53" s="122">
        <f t="shared" si="7"/>
        <v>0</v>
      </c>
      <c r="Z53" s="122">
        <f t="shared" si="7"/>
        <v>0</v>
      </c>
      <c r="AA53" s="122">
        <f t="shared" si="7"/>
        <v>0</v>
      </c>
      <c r="AB53" s="122">
        <f t="shared" si="7"/>
        <v>0</v>
      </c>
      <c r="AC53" s="122">
        <f t="shared" si="7"/>
        <v>0</v>
      </c>
      <c r="AD53" s="122">
        <f t="shared" si="7"/>
        <v>0</v>
      </c>
      <c r="AE53" s="122">
        <f t="shared" si="7"/>
        <v>0</v>
      </c>
    </row>
    <row r="54" spans="1:37" ht="18">
      <c r="A54" s="103">
        <f>IF('BORDEREAU DE COMMANDE'!C17="","",'BORDEREAU DE COMMANDE'!C17)</f>
        <v>9</v>
      </c>
      <c r="B54" s="123"/>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313"/>
      <c r="AG54" s="313"/>
      <c r="AH54" s="313"/>
      <c r="AI54" s="313"/>
      <c r="AJ54" s="313"/>
      <c r="AK54" s="313"/>
    </row>
    <row r="55" spans="1:37" ht="18">
      <c r="A55" s="261" t="s">
        <v>124</v>
      </c>
      <c r="B55" s="121">
        <f>IF($B$9=0,COUNTIF('9'!$E$5:$G$56,B$12),COUNTIF('9'!$E$5:$G$56,B$12)*(1+$B$9))</f>
        <v>0</v>
      </c>
      <c r="C55" s="121">
        <f>IF($B$9=0,COUNTIF('9'!$E$5:$G$56,C$12),COUNTIF('9'!$E$5:$G$56,C$12)*(1+$B$9))</f>
        <v>0</v>
      </c>
      <c r="D55" s="121">
        <f>IF($B$9=0,COUNTIF('9'!$E$5:$G$56,D$12),COUNTIF('9'!$E$5:$G$56,D$12)*(1+$B$9))</f>
        <v>0</v>
      </c>
      <c r="E55" s="121">
        <f>IF($B$9=0,COUNTIF('9'!$E$5:$G$56,E$12),COUNTIF('9'!$E$5:$G$56,E$12)*(1+$B$9))</f>
        <v>0</v>
      </c>
      <c r="F55" s="121">
        <f>IF($B$9=0,COUNTIF('9'!$E$5:$G$56,F$12),COUNTIF('9'!$E$5:$G$56,F$12)*(1+$B$9))</f>
        <v>0</v>
      </c>
      <c r="G55" s="121">
        <f>IF($B$9=0,COUNTIF('9'!$E$5:$G$56,G$12),COUNTIF('9'!$E$5:$G$56,G$12)*(1+$B$9))</f>
        <v>0</v>
      </c>
      <c r="H55" s="121">
        <f>IF($B$9=0,COUNTIF('9'!$E$5:$G$56,H$12),COUNTIF('9'!$E$5:$G$56,H$12)*(1+$B$9))</f>
        <v>0</v>
      </c>
      <c r="I55" s="121">
        <f>IF($B$9=0,COUNTIF('9'!$E$5:$G$56,I$12),COUNTIF('9'!$E$5:$G$56,I$12)*(1+$B$9))</f>
        <v>0</v>
      </c>
      <c r="J55" s="121">
        <f>IF($B$9=0,COUNTIF('9'!$E$5:$G$56,J$12),COUNTIF('9'!$E$5:$G$56,J$12)*(1+$B$9))</f>
        <v>0</v>
      </c>
      <c r="K55" s="121">
        <f>IF($B$9=0,COUNTIF('9'!$E$5:$G$56,K$12),COUNTIF('9'!$E$5:$G$56,K$12)*(1+$B$9))</f>
        <v>0</v>
      </c>
      <c r="L55" s="121">
        <f>IF($B$9=0,COUNTIF('9'!$E$5:$G$56,L$12),COUNTIF('9'!$E$5:$G$56,L$12)*(1+$B$9))</f>
        <v>0</v>
      </c>
      <c r="M55" s="121">
        <f>IF($B$9=0,COUNTIF('9'!$E$5:$G$56,M$12),COUNTIF('9'!$E$5:$G$56,M$12)*(1+$B$9))</f>
        <v>0</v>
      </c>
      <c r="N55" s="121">
        <f>IF($B$9=0,COUNTIF('9'!$E$5:$G$56,N$12),COUNTIF('9'!$E$5:$G$56,N$12)*(1+$B$9))</f>
        <v>0</v>
      </c>
      <c r="O55" s="121">
        <f>IF($B$9=0,COUNTIF('9'!$E$5:$G$56,O$12),COUNTIF('9'!$E$5:$G$56,O$12)*(1+$B$9))</f>
        <v>0</v>
      </c>
      <c r="P55" s="121">
        <f>IF($B$9=0,COUNTIF('9'!$E$5:$G$56,P$12),COUNTIF('9'!$E$5:$G$56,P$12)*(1+$B$9))</f>
        <v>0</v>
      </c>
      <c r="Q55" s="121">
        <f>IF($B$9=0,COUNTIF('9'!$E$5:$G$56,Q$12),COUNTIF('9'!$E$5:$G$56,Q$12)*(1+$B$9))</f>
        <v>0</v>
      </c>
      <c r="R55" s="121">
        <f>IF($B$9=0,COUNTIF('9'!$E$5:$G$56,R$12),COUNTIF('9'!$E$5:$G$56,R$12)*(1+$B$9))</f>
        <v>0</v>
      </c>
      <c r="S55" s="121">
        <f>IF($B$9=0,COUNTIF('9'!$E$5:$G$56,S$12),COUNTIF('9'!$E$5:$G$56,S$12)*(1+$B$9))</f>
        <v>0</v>
      </c>
      <c r="T55" s="121">
        <f>IF($B$9=0,COUNTIF('9'!$E$5:$G$56,T$12),COUNTIF('9'!$E$5:$G$56,T$12)*(1+$B$9))</f>
        <v>0</v>
      </c>
      <c r="U55" s="121">
        <f>IF($B$9=0,COUNTIF('9'!$E$5:$G$56,U$12),COUNTIF('9'!$E$5:$G$56,U$12)*(1+$B$9))</f>
        <v>0</v>
      </c>
      <c r="V55" s="121">
        <f>IF($B$9=0,COUNTIF('9'!$E$5:$G$56,V$12),COUNTIF('9'!$E$5:$G$56,V$12)*(1+$B$9))</f>
        <v>0</v>
      </c>
      <c r="W55" s="121">
        <f>IF($B$9=0,COUNTIF('9'!$E$5:$G$56,W$12),COUNTIF('9'!$E$5:$G$56,W$12)*(1+$B$9))</f>
        <v>0</v>
      </c>
      <c r="X55" s="121">
        <f>IF($B$9=0,COUNTIF('9'!$E$5:$G$56,X$12),COUNTIF('9'!$E$5:$G$56,X$12)*(1+$B$9))</f>
        <v>0</v>
      </c>
      <c r="Y55" s="121">
        <f>IF($B$9=0,COUNTIF('9'!$E$5:$G$56,Y$12),COUNTIF('9'!$E$5:$G$56,Y$12)*(1+$B$9))</f>
        <v>0</v>
      </c>
      <c r="Z55" s="121">
        <f>IF($B$9=0,COUNTIF('9'!$E$5:$G$56,Z$12),COUNTIF('9'!$E$5:$G$56,Z$12)*(1+$B$9))</f>
        <v>0</v>
      </c>
      <c r="AA55" s="121">
        <f>IF($B$9=0,COUNTIF('9'!$E$5:$G$56,AA$12),COUNTIF('9'!$E$5:$G$56,AA$12)*(1+$B$9))</f>
        <v>0</v>
      </c>
      <c r="AB55" s="121">
        <f>IF($B$9=0,COUNTIF('9'!$E$5:$G$56,AB$12),COUNTIF('9'!$E$5:$G$56,AB$12)*(1+$B$9))</f>
        <v>0</v>
      </c>
      <c r="AC55" s="121">
        <f>IF($B$9=0,COUNTIF('9'!$E$5:$G$56,AC$12),COUNTIF('9'!$E$5:$G$56,AC$12)*(1+$B$9))</f>
        <v>0</v>
      </c>
      <c r="AD55" s="121">
        <f>IF($B$9=0,COUNTIF('9'!$E$5:$G$56,AD$12),COUNTIF('9'!$E$5:$G$56,AD$12)*(1+$B$9))</f>
        <v>0</v>
      </c>
      <c r="AE55" s="121">
        <f>IF($B$9=0,COUNTIF('9'!$E$5:$G$56,AE$12),COUNTIF('9'!$E$5:$G$56,AE$12)*(1+$B$9))</f>
        <v>0</v>
      </c>
      <c r="AF55" s="313"/>
      <c r="AG55" s="313"/>
      <c r="AH55" s="313"/>
      <c r="AI55" s="313"/>
      <c r="AJ55" s="313"/>
      <c r="AK55" s="313"/>
    </row>
    <row r="56" spans="1:37" ht="18">
      <c r="A56" s="261" t="s">
        <v>125</v>
      </c>
      <c r="B56" s="121">
        <f>IF($B$9=0,COUNTIF('9'!$H$5:$J$56,B$12),COUNTIF('9'!$H$5:$J$56,B$12)*(1+$B$9))</f>
        <v>0</v>
      </c>
      <c r="C56" s="121">
        <f>IF($B$9=0,COUNTIF('9'!$H$5:$J$56,C$12),COUNTIF('9'!$H$5:$J$56,C$12)*(1+$B$9))</f>
        <v>0</v>
      </c>
      <c r="D56" s="121">
        <f>IF($B$9=0,COUNTIF('9'!$H$5:$J$56,D$12),COUNTIF('9'!$H$5:$J$56,D$12)*(1+$B$9))</f>
        <v>0</v>
      </c>
      <c r="E56" s="121">
        <f>IF($B$9=0,COUNTIF('9'!$H$5:$J$56,E$12),COUNTIF('9'!$H$5:$J$56,E$12)*(1+$B$9))</f>
        <v>0</v>
      </c>
      <c r="F56" s="121">
        <f>IF($B$9=0,COUNTIF('9'!$H$5:$J$56,F$12),COUNTIF('9'!$H$5:$J$56,F$12)*(1+$B$9))</f>
        <v>0</v>
      </c>
      <c r="G56" s="121">
        <f>IF($B$9=0,COUNTIF('9'!$H$5:$J$56,G$12),COUNTIF('9'!$H$5:$J$56,G$12)*(1+$B$9))</f>
        <v>0</v>
      </c>
      <c r="H56" s="121">
        <f>IF($B$9=0,COUNTIF('9'!$H$5:$J$56,H$12),COUNTIF('9'!$H$5:$J$56,H$12)*(1+$B$9))</f>
        <v>0</v>
      </c>
      <c r="I56" s="121">
        <f>IF($B$9=0,COUNTIF('9'!$H$5:$J$56,I$12),COUNTIF('9'!$H$5:$J$56,I$12)*(1+$B$9))</f>
        <v>0</v>
      </c>
      <c r="J56" s="121">
        <f>IF($B$9=0,COUNTIF('9'!$H$5:$J$56,J$12),COUNTIF('9'!$H$5:$J$56,J$12)*(1+$B$9))</f>
        <v>0</v>
      </c>
      <c r="K56" s="121">
        <f>IF($B$9=0,COUNTIF('9'!$H$5:$J$56,K$12),COUNTIF('9'!$H$5:$J$56,K$12)*(1+$B$9))</f>
        <v>0</v>
      </c>
      <c r="L56" s="121">
        <f>IF($B$9=0,COUNTIF('9'!$H$5:$J$56,L$12),COUNTIF('9'!$H$5:$J$56,L$12)*(1+$B$9))</f>
        <v>0</v>
      </c>
      <c r="M56" s="121">
        <f>IF($B$9=0,COUNTIF('9'!$H$5:$J$56,M$12),COUNTIF('9'!$H$5:$J$56,M$12)*(1+$B$9))</f>
        <v>0</v>
      </c>
      <c r="N56" s="121">
        <f>IF($B$9=0,COUNTIF('9'!$H$5:$J$56,N$12),COUNTIF('9'!$H$5:$J$56,N$12)*(1+$B$9))</f>
        <v>0</v>
      </c>
      <c r="O56" s="121">
        <f>IF($B$9=0,COUNTIF('9'!$H$5:$J$56,O$12),COUNTIF('9'!$H$5:$J$56,O$12)*(1+$B$9))</f>
        <v>0</v>
      </c>
      <c r="P56" s="121">
        <f>IF($B$9=0,COUNTIF('9'!$H$5:$J$56,P$12),COUNTIF('9'!$H$5:$J$56,P$12)*(1+$B$9))</f>
        <v>0</v>
      </c>
      <c r="Q56" s="121">
        <f>IF($B$9=0,COUNTIF('9'!$H$5:$J$56,Q$12),COUNTIF('9'!$H$5:$J$56,Q$12)*(1+$B$9))</f>
        <v>0</v>
      </c>
      <c r="R56" s="121">
        <f>IF($B$9=0,COUNTIF('9'!$H$5:$J$56,R$12),COUNTIF('9'!$H$5:$J$56,R$12)*(1+$B$9))</f>
        <v>0</v>
      </c>
      <c r="S56" s="121">
        <f>IF($B$9=0,COUNTIF('9'!$H$5:$J$56,S$12),COUNTIF('9'!$H$5:$J$56,S$12)*(1+$B$9))</f>
        <v>0</v>
      </c>
      <c r="T56" s="121">
        <f>IF($B$9=0,COUNTIF('9'!$H$5:$J$56,T$12),COUNTIF('9'!$H$5:$J$56,T$12)*(1+$B$9))</f>
        <v>0</v>
      </c>
      <c r="U56" s="121">
        <f>IF($B$9=0,COUNTIF('9'!$H$5:$J$56,U$12),COUNTIF('9'!$H$5:$J$56,U$12)*(1+$B$9))</f>
        <v>0</v>
      </c>
      <c r="V56" s="121">
        <f>IF($B$9=0,COUNTIF('9'!$H$5:$J$56,V$12),COUNTIF('9'!$H$5:$J$56,V$12)*(1+$B$9))</f>
        <v>0</v>
      </c>
      <c r="W56" s="121">
        <f>IF($B$9=0,COUNTIF('9'!$H$5:$J$56,W$12),COUNTIF('9'!$H$5:$J$56,W$12)*(1+$B$9))</f>
        <v>0</v>
      </c>
      <c r="X56" s="121">
        <f>IF($B$9=0,COUNTIF('9'!$H$5:$J$56,X$12),COUNTIF('9'!$H$5:$J$56,X$12)*(1+$B$9))</f>
        <v>0</v>
      </c>
      <c r="Y56" s="121">
        <f>IF($B$9=0,COUNTIF('9'!$H$5:$J$56,Y$12),COUNTIF('9'!$H$5:$J$56,Y$12)*(1+$B$9))</f>
        <v>0</v>
      </c>
      <c r="Z56" s="121">
        <f>IF($B$9=0,COUNTIF('9'!$H$5:$J$56,Z$12),COUNTIF('9'!$H$5:$J$56,Z$12)*(1+$B$9))</f>
        <v>0</v>
      </c>
      <c r="AA56" s="121">
        <f>IF($B$9=0,COUNTIF('9'!$H$5:$J$56,AA$12),COUNTIF('9'!$H$5:$J$56,AA$12)*(1+$B$9))</f>
        <v>0</v>
      </c>
      <c r="AB56" s="121">
        <f>IF($B$9=0,COUNTIF('9'!$H$5:$J$56,AB$12),COUNTIF('9'!$H$5:$J$56,AB$12)*(1+$B$9))</f>
        <v>0</v>
      </c>
      <c r="AC56" s="121">
        <f>IF($B$9=0,COUNTIF('9'!$H$5:$J$56,AC$12),COUNTIF('9'!$H$5:$J$56,AC$12)*(1+$B$9))</f>
        <v>0</v>
      </c>
      <c r="AD56" s="121">
        <f>IF($B$9=0,COUNTIF('9'!$H$5:$J$56,AD$12),COUNTIF('9'!$H$5:$J$56,AD$12)*(1+$B$9))</f>
        <v>0</v>
      </c>
      <c r="AE56" s="121">
        <f>IF($B$9=0,COUNTIF('9'!$H$5:$J$56,AE$12),COUNTIF('9'!$H$5:$J$56,AE$12)*(1+$B$9))</f>
        <v>0</v>
      </c>
      <c r="AF56" s="313"/>
      <c r="AG56" s="313"/>
      <c r="AH56" s="313"/>
      <c r="AI56" s="313"/>
      <c r="AJ56" s="313"/>
      <c r="AK56" s="313"/>
    </row>
    <row r="57" spans="1:37" ht="18">
      <c r="A57" s="261" t="s">
        <v>126</v>
      </c>
      <c r="B57" s="121">
        <f>IF($B$9=0,COUNTIF('9'!$K$5:$M$56,B$12),COUNTIF('9'!$K$5:$M$56,B$12)*(1+$B$9))</f>
        <v>0</v>
      </c>
      <c r="C57" s="121">
        <f>IF($B$9=0,COUNTIF('9'!$K$5:$M$56,C$12),COUNTIF('9'!$K$5:$M$56,C$12)*(1+$B$9))</f>
        <v>0</v>
      </c>
      <c r="D57" s="121">
        <f>IF($B$9=0,COUNTIF('9'!$K$5:$M$56,D$12),COUNTIF('9'!$K$5:$M$56,D$12)*(1+$B$9))</f>
        <v>0</v>
      </c>
      <c r="E57" s="121">
        <f>IF($B$9=0,COUNTIF('9'!$K$5:$M$56,E$12),COUNTIF('9'!$K$5:$M$56,E$12)*(1+$B$9))</f>
        <v>0</v>
      </c>
      <c r="F57" s="121">
        <f>IF($B$9=0,COUNTIF('9'!$K$5:$M$56,F$12),COUNTIF('9'!$K$5:$M$56,F$12)*(1+$B$9))</f>
        <v>0</v>
      </c>
      <c r="G57" s="121">
        <f>IF($B$9=0,COUNTIF('9'!$K$5:$M$56,G$12),COUNTIF('9'!$K$5:$M$56,G$12)*(1+$B$9))</f>
        <v>0</v>
      </c>
      <c r="H57" s="121">
        <f>IF($B$9=0,COUNTIF('9'!$K$5:$M$56,H$12),COUNTIF('9'!$K$5:$M$56,H$12)*(1+$B$9))</f>
        <v>0</v>
      </c>
      <c r="I57" s="121">
        <f>IF($B$9=0,COUNTIF('9'!$K$5:$M$56,I$12),COUNTIF('9'!$K$5:$M$56,I$12)*(1+$B$9))</f>
        <v>0</v>
      </c>
      <c r="J57" s="121">
        <f>IF($B$9=0,COUNTIF('9'!$K$5:$M$56,J$12),COUNTIF('9'!$K$5:$M$56,J$12)*(1+$B$9))</f>
        <v>0</v>
      </c>
      <c r="K57" s="121">
        <f>IF($B$9=0,COUNTIF('9'!$K$5:$M$56,K$12),COUNTIF('9'!$K$5:$M$56,K$12)*(1+$B$9))</f>
        <v>0</v>
      </c>
      <c r="L57" s="121">
        <f>IF($B$9=0,COUNTIF('9'!$K$5:$M$56,L$12),COUNTIF('9'!$K$5:$M$56,L$12)*(1+$B$9))</f>
        <v>0</v>
      </c>
      <c r="M57" s="121">
        <f>IF($B$9=0,COUNTIF('9'!$K$5:$M$56,M$12),COUNTIF('9'!$K$5:$M$56,M$12)*(1+$B$9))</f>
        <v>0</v>
      </c>
      <c r="N57" s="121">
        <f>IF($B$9=0,COUNTIF('9'!$K$5:$M$56,N$12),COUNTIF('9'!$K$5:$M$56,N$12)*(1+$B$9))</f>
        <v>0</v>
      </c>
      <c r="O57" s="121">
        <f>IF($B$9=0,COUNTIF('9'!$K$5:$M$56,O$12),COUNTIF('9'!$K$5:$M$56,O$12)*(1+$B$9))</f>
        <v>0</v>
      </c>
      <c r="P57" s="121">
        <f>IF($B$9=0,COUNTIF('9'!$K$5:$M$56,P$12),COUNTIF('9'!$K$5:$M$56,P$12)*(1+$B$9))</f>
        <v>0</v>
      </c>
      <c r="Q57" s="121">
        <f>IF($B$9=0,COUNTIF('9'!$K$5:$M$56,Q$12),COUNTIF('9'!$K$5:$M$56,Q$12)*(1+$B$9))</f>
        <v>0</v>
      </c>
      <c r="R57" s="121">
        <f>IF($B$9=0,COUNTIF('9'!$K$5:$M$56,R$12),COUNTIF('9'!$K$5:$M$56,R$12)*(1+$B$9))</f>
        <v>0</v>
      </c>
      <c r="S57" s="121">
        <f>IF($B$9=0,COUNTIF('9'!$K$5:$M$56,S$12),COUNTIF('9'!$K$5:$M$56,S$12)*(1+$B$9))</f>
        <v>0</v>
      </c>
      <c r="T57" s="121">
        <f>IF($B$9=0,COUNTIF('9'!$K$5:$M$56,T$12),COUNTIF('9'!$K$5:$M$56,T$12)*(1+$B$9))</f>
        <v>0</v>
      </c>
      <c r="U57" s="121">
        <f>IF($B$9=0,COUNTIF('9'!$K$5:$M$56,U$12),COUNTIF('9'!$K$5:$M$56,U$12)*(1+$B$9))</f>
        <v>0</v>
      </c>
      <c r="V57" s="121">
        <f>IF($B$9=0,COUNTIF('9'!$K$5:$M$56,V$12),COUNTIF('9'!$K$5:$M$56,V$12)*(1+$B$9))</f>
        <v>0</v>
      </c>
      <c r="W57" s="121">
        <f>IF($B$9=0,COUNTIF('9'!$K$5:$M$56,W$12),COUNTIF('9'!$K$5:$M$56,W$12)*(1+$B$9))</f>
        <v>0</v>
      </c>
      <c r="X57" s="121">
        <f>IF($B$9=0,COUNTIF('9'!$K$5:$M$56,X$12),COUNTIF('9'!$K$5:$M$56,X$12)*(1+$B$9))</f>
        <v>0</v>
      </c>
      <c r="Y57" s="121">
        <f>IF($B$9=0,COUNTIF('9'!$K$5:$M$56,Y$12),COUNTIF('9'!$K$5:$M$56,Y$12)*(1+$B$9))</f>
        <v>0</v>
      </c>
      <c r="Z57" s="121">
        <f>IF($B$9=0,COUNTIF('9'!$K$5:$M$56,Z$12),COUNTIF('9'!$K$5:$M$56,Z$12)*(1+$B$9))</f>
        <v>0</v>
      </c>
      <c r="AA57" s="121">
        <f>IF($B$9=0,COUNTIF('9'!$K$5:$M$56,AA$12),COUNTIF('9'!$K$5:$M$56,AA$12)*(1+$B$9))</f>
        <v>0</v>
      </c>
      <c r="AB57" s="121">
        <f>IF($B$9=0,COUNTIF('9'!$K$5:$M$56,AB$12),COUNTIF('9'!$K$5:$M$56,AB$12)*(1+$B$9))</f>
        <v>0</v>
      </c>
      <c r="AC57" s="121">
        <f>IF($B$9=0,COUNTIF('9'!$K$5:$M$56,AC$12),COUNTIF('9'!$K$5:$M$56,AC$12)*(1+$B$9))</f>
        <v>0</v>
      </c>
      <c r="AD57" s="121">
        <f>IF($B$9=0,COUNTIF('9'!$K$5:$M$56,AD$12),COUNTIF('9'!$K$5:$M$56,AD$12)*(1+$B$9))</f>
        <v>0</v>
      </c>
      <c r="AE57" s="121">
        <f>IF($B$9=0,COUNTIF('9'!$K$5:$M$56,AE$12),COUNTIF('9'!$K$5:$M$56,AE$12)*(1+$B$9))</f>
        <v>0</v>
      </c>
      <c r="AF57" s="313"/>
      <c r="AG57" s="313"/>
      <c r="AH57" s="313"/>
      <c r="AI57" s="313"/>
      <c r="AJ57" s="313"/>
      <c r="AK57" s="313"/>
    </row>
    <row r="58" spans="1:37" s="54" customFormat="1" ht="18">
      <c r="A58" s="262" t="s">
        <v>127</v>
      </c>
      <c r="B58" s="122">
        <f>SUM(B55:B57)</f>
        <v>0</v>
      </c>
      <c r="C58" s="122">
        <f t="shared" ref="C58:AE58" si="8">SUM(C55:C57)</f>
        <v>0</v>
      </c>
      <c r="D58" s="122">
        <f t="shared" si="8"/>
        <v>0</v>
      </c>
      <c r="E58" s="122">
        <f t="shared" si="8"/>
        <v>0</v>
      </c>
      <c r="F58" s="122">
        <f t="shared" si="8"/>
        <v>0</v>
      </c>
      <c r="G58" s="122">
        <f t="shared" si="8"/>
        <v>0</v>
      </c>
      <c r="H58" s="122">
        <f t="shared" si="8"/>
        <v>0</v>
      </c>
      <c r="I58" s="122">
        <f t="shared" si="8"/>
        <v>0</v>
      </c>
      <c r="J58" s="122">
        <f t="shared" si="8"/>
        <v>0</v>
      </c>
      <c r="K58" s="122">
        <f t="shared" si="8"/>
        <v>0</v>
      </c>
      <c r="L58" s="122">
        <f t="shared" si="8"/>
        <v>0</v>
      </c>
      <c r="M58" s="122">
        <f t="shared" si="8"/>
        <v>0</v>
      </c>
      <c r="N58" s="122">
        <f t="shared" si="8"/>
        <v>0</v>
      </c>
      <c r="O58" s="122">
        <f t="shared" si="8"/>
        <v>0</v>
      </c>
      <c r="P58" s="122">
        <f t="shared" si="8"/>
        <v>0</v>
      </c>
      <c r="Q58" s="122">
        <f t="shared" si="8"/>
        <v>0</v>
      </c>
      <c r="R58" s="122">
        <f t="shared" si="8"/>
        <v>0</v>
      </c>
      <c r="S58" s="122">
        <f t="shared" si="8"/>
        <v>0</v>
      </c>
      <c r="T58" s="122">
        <f t="shared" si="8"/>
        <v>0</v>
      </c>
      <c r="U58" s="122">
        <f t="shared" si="8"/>
        <v>0</v>
      </c>
      <c r="V58" s="122">
        <f t="shared" si="8"/>
        <v>0</v>
      </c>
      <c r="W58" s="122">
        <f t="shared" si="8"/>
        <v>0</v>
      </c>
      <c r="X58" s="122">
        <f t="shared" si="8"/>
        <v>0</v>
      </c>
      <c r="Y58" s="122">
        <f t="shared" si="8"/>
        <v>0</v>
      </c>
      <c r="Z58" s="122">
        <f t="shared" si="8"/>
        <v>0</v>
      </c>
      <c r="AA58" s="122">
        <f t="shared" si="8"/>
        <v>0</v>
      </c>
      <c r="AB58" s="122">
        <f t="shared" si="8"/>
        <v>0</v>
      </c>
      <c r="AC58" s="122">
        <f t="shared" si="8"/>
        <v>0</v>
      </c>
      <c r="AD58" s="122">
        <f t="shared" si="8"/>
        <v>0</v>
      </c>
      <c r="AE58" s="122">
        <f t="shared" si="8"/>
        <v>0</v>
      </c>
    </row>
    <row r="59" spans="1:37" ht="18">
      <c r="A59" s="103">
        <f>IF('BORDEREAU DE COMMANDE'!C18="","",'BORDEREAU DE COMMANDE'!C18)</f>
        <v>10</v>
      </c>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313"/>
      <c r="AG59" s="313"/>
      <c r="AH59" s="313"/>
      <c r="AI59" s="313"/>
      <c r="AJ59" s="313"/>
      <c r="AK59" s="313"/>
    </row>
    <row r="60" spans="1:37" ht="18">
      <c r="A60" s="261" t="s">
        <v>124</v>
      </c>
      <c r="B60" s="121">
        <f>IF($B$9=0,COUNTIF('10'!$E$5:$G$56,B$12),COUNTIF('10'!$E$5:$G$56,B$12)*(1+$B$9))</f>
        <v>0</v>
      </c>
      <c r="C60" s="121">
        <f>IF($B$9=0,COUNTIF('10'!$E$5:$G$56,C$12),COUNTIF('10'!$E$5:$G$56,C$12)*(1+$B$9))</f>
        <v>0</v>
      </c>
      <c r="D60" s="121">
        <f>IF($B$9=0,COUNTIF('10'!$E$5:$G$56,D$12),COUNTIF('10'!$E$5:$G$56,D$12)*(1+$B$9))</f>
        <v>0</v>
      </c>
      <c r="E60" s="121">
        <f>IF($B$9=0,COUNTIF('10'!$E$5:$G$56,E$12),COUNTIF('10'!$E$5:$G$56,E$12)*(1+$B$9))</f>
        <v>0</v>
      </c>
      <c r="F60" s="121">
        <f>IF($B$9=0,COUNTIF('10'!$E$5:$G$56,F$12),COUNTIF('10'!$E$5:$G$56,F$12)*(1+$B$9))</f>
        <v>0</v>
      </c>
      <c r="G60" s="121">
        <f>IF($B$9=0,COUNTIF('10'!$E$5:$G$56,G$12),COUNTIF('10'!$E$5:$G$56,G$12)*(1+$B$9))</f>
        <v>0</v>
      </c>
      <c r="H60" s="121">
        <f>IF($B$9=0,COUNTIF('10'!$E$5:$G$56,H$12),COUNTIF('10'!$E$5:$G$56,H$12)*(1+$B$9))</f>
        <v>0</v>
      </c>
      <c r="I60" s="121">
        <f>IF($B$9=0,COUNTIF('10'!$E$5:$G$56,I$12),COUNTIF('10'!$E$5:$G$56,I$12)*(1+$B$9))</f>
        <v>0</v>
      </c>
      <c r="J60" s="121">
        <f>IF($B$9=0,COUNTIF('10'!$E$5:$G$56,J$12),COUNTIF('10'!$E$5:$G$56,J$12)*(1+$B$9))</f>
        <v>0</v>
      </c>
      <c r="K60" s="121">
        <f>IF($B$9=0,COUNTIF('10'!$E$5:$G$56,K$12),COUNTIF('10'!$E$5:$G$56,K$12)*(1+$B$9))</f>
        <v>0</v>
      </c>
      <c r="L60" s="121">
        <f>IF($B$9=0,COUNTIF('10'!$E$5:$G$56,L$12),COUNTIF('10'!$E$5:$G$56,L$12)*(1+$B$9))</f>
        <v>0</v>
      </c>
      <c r="M60" s="121">
        <f>IF($B$9=0,COUNTIF('10'!$E$5:$G$56,M$12),COUNTIF('10'!$E$5:$G$56,M$12)*(1+$B$9))</f>
        <v>0</v>
      </c>
      <c r="N60" s="121">
        <f>IF($B$9=0,COUNTIF('10'!$E$5:$G$56,N$12),COUNTIF('10'!$E$5:$G$56,N$12)*(1+$B$9))</f>
        <v>0</v>
      </c>
      <c r="O60" s="121">
        <f>IF($B$9=0,COUNTIF('10'!$E$5:$G$56,O$12),COUNTIF('10'!$E$5:$G$56,O$12)*(1+$B$9))</f>
        <v>0</v>
      </c>
      <c r="P60" s="121">
        <f>IF($B$9=0,COUNTIF('10'!$E$5:$G$56,P$12),COUNTIF('10'!$E$5:$G$56,P$12)*(1+$B$9))</f>
        <v>0</v>
      </c>
      <c r="Q60" s="121">
        <f>IF($B$9=0,COUNTIF('10'!$E$5:$G$56,Q$12),COUNTIF('10'!$E$5:$G$56,Q$12)*(1+$B$9))</f>
        <v>0</v>
      </c>
      <c r="R60" s="121">
        <f>IF($B$9=0,COUNTIF('10'!$E$5:$G$56,R$12),COUNTIF('10'!$E$5:$G$56,R$12)*(1+$B$9))</f>
        <v>0</v>
      </c>
      <c r="S60" s="121">
        <f>IF($B$9=0,COUNTIF('10'!$E$5:$G$56,S$12),COUNTIF('10'!$E$5:$G$56,S$12)*(1+$B$9))</f>
        <v>0</v>
      </c>
      <c r="T60" s="121">
        <f>IF($B$9=0,COUNTIF('10'!$E$5:$G$56,T$12),COUNTIF('10'!$E$5:$G$56,T$12)*(1+$B$9))</f>
        <v>0</v>
      </c>
      <c r="U60" s="121">
        <f>IF($B$9=0,COUNTIF('10'!$E$5:$G$56,U$12),COUNTIF('10'!$E$5:$G$56,U$12)*(1+$B$9))</f>
        <v>0</v>
      </c>
      <c r="V60" s="121">
        <f>IF($B$9=0,COUNTIF('10'!$E$5:$G$56,V$12),COUNTIF('10'!$E$5:$G$56,V$12)*(1+$B$9))</f>
        <v>0</v>
      </c>
      <c r="W60" s="121">
        <f>IF($B$9=0,COUNTIF('10'!$E$5:$G$56,W$12),COUNTIF('10'!$E$5:$G$56,W$12)*(1+$B$9))</f>
        <v>0</v>
      </c>
      <c r="X60" s="121">
        <f>IF($B$9=0,COUNTIF('10'!$E$5:$G$56,X$12),COUNTIF('10'!$E$5:$G$56,X$12)*(1+$B$9))</f>
        <v>0</v>
      </c>
      <c r="Y60" s="121">
        <f>IF($B$9=0,COUNTIF('10'!$E$5:$G$56,Y$12),COUNTIF('10'!$E$5:$G$56,Y$12)*(1+$B$9))</f>
        <v>0</v>
      </c>
      <c r="Z60" s="121">
        <f>IF($B$9=0,COUNTIF('10'!$E$5:$G$56,Z$12),COUNTIF('10'!$E$5:$G$56,Z$12)*(1+$B$9))</f>
        <v>0</v>
      </c>
      <c r="AA60" s="121">
        <f>IF($B$9=0,COUNTIF('10'!$E$5:$G$56,AA$12),COUNTIF('10'!$E$5:$G$56,AA$12)*(1+$B$9))</f>
        <v>0</v>
      </c>
      <c r="AB60" s="121">
        <f>IF($B$9=0,COUNTIF('10'!$E$5:$G$56,AB$12),COUNTIF('10'!$E$5:$G$56,AB$12)*(1+$B$9))</f>
        <v>0</v>
      </c>
      <c r="AC60" s="121">
        <f>IF($B$9=0,COUNTIF('10'!$E$5:$G$56,AC$12),COUNTIF('10'!$E$5:$G$56,AC$12)*(1+$B$9))</f>
        <v>0</v>
      </c>
      <c r="AD60" s="121">
        <f>IF($B$9=0,COUNTIF('10'!$E$5:$G$56,AD$12),COUNTIF('10'!$E$5:$G$56,AD$12)*(1+$B$9))</f>
        <v>0</v>
      </c>
      <c r="AE60" s="121">
        <f>IF($B$9=0,COUNTIF('10'!$E$5:$G$56,AE$12),COUNTIF('10'!$E$5:$G$56,AE$12)*(1+$B$9))</f>
        <v>0</v>
      </c>
      <c r="AF60" s="313"/>
      <c r="AG60" s="313"/>
      <c r="AH60" s="313"/>
      <c r="AI60" s="313"/>
      <c r="AJ60" s="313"/>
      <c r="AK60" s="313"/>
    </row>
    <row r="61" spans="1:37" ht="18">
      <c r="A61" s="261" t="s">
        <v>125</v>
      </c>
      <c r="B61" s="121">
        <f>IF($B$9=0,COUNTIF('10'!$H$5:$J$56,B$12),COUNTIF('10'!$H$5:$J$56,B$12)*(1+$B$9))</f>
        <v>0</v>
      </c>
      <c r="C61" s="121">
        <f>IF($B$9=0,COUNTIF('10'!$H$5:$J$56,C$12),COUNTIF('10'!$H$5:$J$56,C$12)*(1+$B$9))</f>
        <v>0</v>
      </c>
      <c r="D61" s="121">
        <f>IF($B$9=0,COUNTIF('10'!$H$5:$J$56,D$12),COUNTIF('10'!$H$5:$J$56,D$12)*(1+$B$9))</f>
        <v>0</v>
      </c>
      <c r="E61" s="121">
        <f>IF($B$9=0,COUNTIF('10'!$H$5:$J$56,E$12),COUNTIF('10'!$H$5:$J$56,E$12)*(1+$B$9))</f>
        <v>0</v>
      </c>
      <c r="F61" s="121">
        <f>IF($B$9=0,COUNTIF('10'!$H$5:$J$56,F$12),COUNTIF('10'!$H$5:$J$56,F$12)*(1+$B$9))</f>
        <v>0</v>
      </c>
      <c r="G61" s="121">
        <f>IF($B$9=0,COUNTIF('10'!$H$5:$J$56,G$12),COUNTIF('10'!$H$5:$J$56,G$12)*(1+$B$9))</f>
        <v>0</v>
      </c>
      <c r="H61" s="121">
        <f>IF($B$9=0,COUNTIF('10'!$H$5:$J$56,H$12),COUNTIF('10'!$H$5:$J$56,H$12)*(1+$B$9))</f>
        <v>0</v>
      </c>
      <c r="I61" s="121">
        <f>IF($B$9=0,COUNTIF('10'!$H$5:$J$56,I$12),COUNTIF('10'!$H$5:$J$56,I$12)*(1+$B$9))</f>
        <v>0</v>
      </c>
      <c r="J61" s="121">
        <f>IF($B$9=0,COUNTIF('10'!$H$5:$J$56,J$12),COUNTIF('10'!$H$5:$J$56,J$12)*(1+$B$9))</f>
        <v>0</v>
      </c>
      <c r="K61" s="121">
        <f>IF($B$9=0,COUNTIF('10'!$H$5:$J$56,K$12),COUNTIF('10'!$H$5:$J$56,K$12)*(1+$B$9))</f>
        <v>0</v>
      </c>
      <c r="L61" s="121">
        <f>IF($B$9=0,COUNTIF('10'!$H$5:$J$56,L$12),COUNTIF('10'!$H$5:$J$56,L$12)*(1+$B$9))</f>
        <v>0</v>
      </c>
      <c r="M61" s="121">
        <f>IF($B$9=0,COUNTIF('10'!$H$5:$J$56,M$12),COUNTIF('10'!$H$5:$J$56,M$12)*(1+$B$9))</f>
        <v>0</v>
      </c>
      <c r="N61" s="121">
        <f>IF($B$9=0,COUNTIF('10'!$H$5:$J$56,N$12),COUNTIF('10'!$H$5:$J$56,N$12)*(1+$B$9))</f>
        <v>0</v>
      </c>
      <c r="O61" s="121">
        <f>IF($B$9=0,COUNTIF('10'!$H$5:$J$56,O$12),COUNTIF('10'!$H$5:$J$56,O$12)*(1+$B$9))</f>
        <v>0</v>
      </c>
      <c r="P61" s="121">
        <f>IF($B$9=0,COUNTIF('10'!$H$5:$J$56,P$12),COUNTIF('10'!$H$5:$J$56,P$12)*(1+$B$9))</f>
        <v>0</v>
      </c>
      <c r="Q61" s="121">
        <f>IF($B$9=0,COUNTIF('10'!$H$5:$J$56,Q$12),COUNTIF('10'!$H$5:$J$56,Q$12)*(1+$B$9))</f>
        <v>0</v>
      </c>
      <c r="R61" s="121">
        <f>IF($B$9=0,COUNTIF('10'!$H$5:$J$56,R$12),COUNTIF('10'!$H$5:$J$56,R$12)*(1+$B$9))</f>
        <v>0</v>
      </c>
      <c r="S61" s="121">
        <f>IF($B$9=0,COUNTIF('10'!$H$5:$J$56,S$12),COUNTIF('10'!$H$5:$J$56,S$12)*(1+$B$9))</f>
        <v>0</v>
      </c>
      <c r="T61" s="121">
        <f>IF($B$9=0,COUNTIF('10'!$H$5:$J$56,T$12),COUNTIF('10'!$H$5:$J$56,T$12)*(1+$B$9))</f>
        <v>0</v>
      </c>
      <c r="U61" s="121">
        <f>IF($B$9=0,COUNTIF('10'!$H$5:$J$56,U$12),COUNTIF('10'!$H$5:$J$56,U$12)*(1+$B$9))</f>
        <v>0</v>
      </c>
      <c r="V61" s="121">
        <f>IF($B$9=0,COUNTIF('10'!$H$5:$J$56,V$12),COUNTIF('10'!$H$5:$J$56,V$12)*(1+$B$9))</f>
        <v>0</v>
      </c>
      <c r="W61" s="121">
        <f>IF($B$9=0,COUNTIF('10'!$H$5:$J$56,W$12),COUNTIF('10'!$H$5:$J$56,W$12)*(1+$B$9))</f>
        <v>0</v>
      </c>
      <c r="X61" s="121">
        <f>IF($B$9=0,COUNTIF('10'!$H$5:$J$56,X$12),COUNTIF('10'!$H$5:$J$56,X$12)*(1+$B$9))</f>
        <v>0</v>
      </c>
      <c r="Y61" s="121">
        <f>IF($B$9=0,COUNTIF('10'!$H$5:$J$56,Y$12),COUNTIF('10'!$H$5:$J$56,Y$12)*(1+$B$9))</f>
        <v>0</v>
      </c>
      <c r="Z61" s="121">
        <f>IF($B$9=0,COUNTIF('10'!$H$5:$J$56,Z$12),COUNTIF('10'!$H$5:$J$56,Z$12)*(1+$B$9))</f>
        <v>0</v>
      </c>
      <c r="AA61" s="121">
        <f>IF($B$9=0,COUNTIF('10'!$H$5:$J$56,AA$12),COUNTIF('10'!$H$5:$J$56,AA$12)*(1+$B$9))</f>
        <v>0</v>
      </c>
      <c r="AB61" s="121">
        <f>IF($B$9=0,COUNTIF('10'!$H$5:$J$56,AB$12),COUNTIF('10'!$H$5:$J$56,AB$12)*(1+$B$9))</f>
        <v>0</v>
      </c>
      <c r="AC61" s="121">
        <f>IF($B$9=0,COUNTIF('10'!$H$5:$J$56,AC$12),COUNTIF('10'!$H$5:$J$56,AC$12)*(1+$B$9))</f>
        <v>0</v>
      </c>
      <c r="AD61" s="121">
        <f>IF($B$9=0,COUNTIF('10'!$H$5:$J$56,AD$12),COUNTIF('10'!$H$5:$J$56,AD$12)*(1+$B$9))</f>
        <v>0</v>
      </c>
      <c r="AE61" s="121">
        <f>IF($B$9=0,COUNTIF('10'!$H$5:$J$56,AE$12),COUNTIF('10'!$H$5:$J$56,AE$12)*(1+$B$9))</f>
        <v>0</v>
      </c>
      <c r="AF61" s="313"/>
      <c r="AG61" s="313"/>
      <c r="AH61" s="313"/>
      <c r="AI61" s="313"/>
      <c r="AJ61" s="313"/>
      <c r="AK61" s="313"/>
    </row>
    <row r="62" spans="1:37" ht="18">
      <c r="A62" s="261" t="s">
        <v>126</v>
      </c>
      <c r="B62" s="121">
        <f>IF($B$9=0,COUNTIF('10'!$K$5:$M$56,B$12),COUNTIF('10'!$K$5:$M$56,B$12)*(1+$B$9))</f>
        <v>0</v>
      </c>
      <c r="C62" s="121">
        <f>IF($B$9=0,COUNTIF('10'!$K$5:$M$56,C$12),COUNTIF('10'!$K$5:$M$56,C$12)*(1+$B$9))</f>
        <v>0</v>
      </c>
      <c r="D62" s="121">
        <f>IF($B$9=0,COUNTIF('10'!$K$5:$M$56,D$12),COUNTIF('10'!$K$5:$M$56,D$12)*(1+$B$9))</f>
        <v>0</v>
      </c>
      <c r="E62" s="121">
        <f>IF($B$9=0,COUNTIF('10'!$K$5:$M$56,E$12),COUNTIF('10'!$K$5:$M$56,E$12)*(1+$B$9))</f>
        <v>0</v>
      </c>
      <c r="F62" s="121">
        <f>IF($B$9=0,COUNTIF('10'!$K$5:$M$56,F$12),COUNTIF('10'!$K$5:$M$56,F$12)*(1+$B$9))</f>
        <v>0</v>
      </c>
      <c r="G62" s="121">
        <f>IF($B$9=0,COUNTIF('10'!$K$5:$M$56,G$12),COUNTIF('10'!$K$5:$M$56,G$12)*(1+$B$9))</f>
        <v>0</v>
      </c>
      <c r="H62" s="121">
        <f>IF($B$9=0,COUNTIF('10'!$K$5:$M$56,H$12),COUNTIF('10'!$K$5:$M$56,H$12)*(1+$B$9))</f>
        <v>0</v>
      </c>
      <c r="I62" s="121">
        <f>IF($B$9=0,COUNTIF('10'!$K$5:$M$56,I$12),COUNTIF('10'!$K$5:$M$56,I$12)*(1+$B$9))</f>
        <v>0</v>
      </c>
      <c r="J62" s="121">
        <f>IF($B$9=0,COUNTIF('10'!$K$5:$M$56,J$12),COUNTIF('10'!$K$5:$M$56,J$12)*(1+$B$9))</f>
        <v>0</v>
      </c>
      <c r="K62" s="121">
        <f>IF($B$9=0,COUNTIF('10'!$K$5:$M$56,K$12),COUNTIF('10'!$K$5:$M$56,K$12)*(1+$B$9))</f>
        <v>0</v>
      </c>
      <c r="L62" s="121">
        <f>IF($B$9=0,COUNTIF('10'!$K$5:$M$56,L$12),COUNTIF('10'!$K$5:$M$56,L$12)*(1+$B$9))</f>
        <v>0</v>
      </c>
      <c r="M62" s="121">
        <f>IF($B$9=0,COUNTIF('10'!$K$5:$M$56,M$12),COUNTIF('10'!$K$5:$M$56,M$12)*(1+$B$9))</f>
        <v>0</v>
      </c>
      <c r="N62" s="121">
        <f>IF($B$9=0,COUNTIF('10'!$K$5:$M$56,N$12),COUNTIF('10'!$K$5:$M$56,N$12)*(1+$B$9))</f>
        <v>0</v>
      </c>
      <c r="O62" s="121">
        <f>IF($B$9=0,COUNTIF('10'!$K$5:$M$56,O$12),COUNTIF('10'!$K$5:$M$56,O$12)*(1+$B$9))</f>
        <v>0</v>
      </c>
      <c r="P62" s="121">
        <f>IF($B$9=0,COUNTIF('10'!$K$5:$M$56,P$12),COUNTIF('10'!$K$5:$M$56,P$12)*(1+$B$9))</f>
        <v>0</v>
      </c>
      <c r="Q62" s="121">
        <f>IF($B$9=0,COUNTIF('10'!$K$5:$M$56,Q$12),COUNTIF('10'!$K$5:$M$56,Q$12)*(1+$B$9))</f>
        <v>0</v>
      </c>
      <c r="R62" s="121">
        <f>IF($B$9=0,COUNTIF('10'!$K$5:$M$56,R$12),COUNTIF('10'!$K$5:$M$56,R$12)*(1+$B$9))</f>
        <v>0</v>
      </c>
      <c r="S62" s="121">
        <f>IF($B$9=0,COUNTIF('10'!$K$5:$M$56,S$12),COUNTIF('10'!$K$5:$M$56,S$12)*(1+$B$9))</f>
        <v>0</v>
      </c>
      <c r="T62" s="121">
        <f>IF($B$9=0,COUNTIF('10'!$K$5:$M$56,T$12),COUNTIF('10'!$K$5:$M$56,T$12)*(1+$B$9))</f>
        <v>0</v>
      </c>
      <c r="U62" s="121">
        <f>IF($B$9=0,COUNTIF('10'!$K$5:$M$56,U$12),COUNTIF('10'!$K$5:$M$56,U$12)*(1+$B$9))</f>
        <v>0</v>
      </c>
      <c r="V62" s="121">
        <f>IF($B$9=0,COUNTIF('10'!$K$5:$M$56,V$12),COUNTIF('10'!$K$5:$M$56,V$12)*(1+$B$9))</f>
        <v>0</v>
      </c>
      <c r="W62" s="121">
        <f>IF($B$9=0,COUNTIF('10'!$K$5:$M$56,W$12),COUNTIF('10'!$K$5:$M$56,W$12)*(1+$B$9))</f>
        <v>0</v>
      </c>
      <c r="X62" s="121">
        <f>IF($B$9=0,COUNTIF('10'!$K$5:$M$56,X$12),COUNTIF('10'!$K$5:$M$56,X$12)*(1+$B$9))</f>
        <v>0</v>
      </c>
      <c r="Y62" s="121">
        <f>IF($B$9=0,COUNTIF('10'!$K$5:$M$56,Y$12),COUNTIF('10'!$K$5:$M$56,Y$12)*(1+$B$9))</f>
        <v>0</v>
      </c>
      <c r="Z62" s="121">
        <f>IF($B$9=0,COUNTIF('10'!$K$5:$M$56,Z$12),COUNTIF('10'!$K$5:$M$56,Z$12)*(1+$B$9))</f>
        <v>0</v>
      </c>
      <c r="AA62" s="121">
        <f>IF($B$9=0,COUNTIF('10'!$K$5:$M$56,AA$12),COUNTIF('10'!$K$5:$M$56,AA$12)*(1+$B$9))</f>
        <v>0</v>
      </c>
      <c r="AB62" s="121">
        <f>IF($B$9=0,COUNTIF('10'!$K$5:$M$56,AB$12),COUNTIF('10'!$K$5:$M$56,AB$12)*(1+$B$9))</f>
        <v>0</v>
      </c>
      <c r="AC62" s="121">
        <f>IF($B$9=0,COUNTIF('10'!$K$5:$M$56,AC$12),COUNTIF('10'!$K$5:$M$56,AC$12)*(1+$B$9))</f>
        <v>0</v>
      </c>
      <c r="AD62" s="121">
        <f>IF($B$9=0,COUNTIF('10'!$K$5:$M$56,AD$12),COUNTIF('10'!$K$5:$M$56,AD$12)*(1+$B$9))</f>
        <v>0</v>
      </c>
      <c r="AE62" s="121">
        <f>IF($B$9=0,COUNTIF('10'!$K$5:$M$56,AE$12),COUNTIF('10'!$K$5:$M$56,AE$12)*(1+$B$9))</f>
        <v>0</v>
      </c>
      <c r="AF62" s="313"/>
      <c r="AG62" s="313"/>
      <c r="AH62" s="313"/>
      <c r="AI62" s="313"/>
      <c r="AJ62" s="313"/>
      <c r="AK62" s="313"/>
    </row>
    <row r="63" spans="1:37" s="54" customFormat="1" ht="18">
      <c r="A63" s="262" t="s">
        <v>127</v>
      </c>
      <c r="B63" s="122">
        <f>SUM(B60:B62)</f>
        <v>0</v>
      </c>
      <c r="C63" s="122">
        <f t="shared" ref="C63:AE63" si="9">SUM(C60:C62)</f>
        <v>0</v>
      </c>
      <c r="D63" s="122">
        <f t="shared" si="9"/>
        <v>0</v>
      </c>
      <c r="E63" s="122">
        <f t="shared" si="9"/>
        <v>0</v>
      </c>
      <c r="F63" s="122">
        <f t="shared" si="9"/>
        <v>0</v>
      </c>
      <c r="G63" s="122">
        <f t="shared" si="9"/>
        <v>0</v>
      </c>
      <c r="H63" s="122">
        <f t="shared" si="9"/>
        <v>0</v>
      </c>
      <c r="I63" s="122">
        <f t="shared" si="9"/>
        <v>0</v>
      </c>
      <c r="J63" s="122">
        <f t="shared" si="9"/>
        <v>0</v>
      </c>
      <c r="K63" s="122">
        <f t="shared" si="9"/>
        <v>0</v>
      </c>
      <c r="L63" s="122">
        <f t="shared" si="9"/>
        <v>0</v>
      </c>
      <c r="M63" s="122">
        <f t="shared" si="9"/>
        <v>0</v>
      </c>
      <c r="N63" s="122">
        <f t="shared" si="9"/>
        <v>0</v>
      </c>
      <c r="O63" s="122">
        <f t="shared" si="9"/>
        <v>0</v>
      </c>
      <c r="P63" s="122">
        <f t="shared" si="9"/>
        <v>0</v>
      </c>
      <c r="Q63" s="122">
        <f t="shared" si="9"/>
        <v>0</v>
      </c>
      <c r="R63" s="122">
        <f t="shared" si="9"/>
        <v>0</v>
      </c>
      <c r="S63" s="122">
        <f t="shared" si="9"/>
        <v>0</v>
      </c>
      <c r="T63" s="122">
        <f t="shared" si="9"/>
        <v>0</v>
      </c>
      <c r="U63" s="122">
        <f t="shared" si="9"/>
        <v>0</v>
      </c>
      <c r="V63" s="122">
        <f t="shared" si="9"/>
        <v>0</v>
      </c>
      <c r="W63" s="122">
        <f t="shared" si="9"/>
        <v>0</v>
      </c>
      <c r="X63" s="122">
        <f t="shared" si="9"/>
        <v>0</v>
      </c>
      <c r="Y63" s="122">
        <f t="shared" si="9"/>
        <v>0</v>
      </c>
      <c r="Z63" s="122">
        <f t="shared" si="9"/>
        <v>0</v>
      </c>
      <c r="AA63" s="122">
        <f t="shared" si="9"/>
        <v>0</v>
      </c>
      <c r="AB63" s="122">
        <f t="shared" si="9"/>
        <v>0</v>
      </c>
      <c r="AC63" s="122">
        <f t="shared" si="9"/>
        <v>0</v>
      </c>
      <c r="AD63" s="122">
        <f t="shared" si="9"/>
        <v>0</v>
      </c>
      <c r="AE63" s="122">
        <f t="shared" si="9"/>
        <v>0</v>
      </c>
    </row>
    <row r="64" spans="1:37" ht="18">
      <c r="A64" s="103">
        <f>IF('BORDEREAU DE COMMANDE'!C19="","",'BORDEREAU DE COMMANDE'!C19)</f>
        <v>11</v>
      </c>
      <c r="B64" s="104"/>
      <c r="C64" s="104"/>
      <c r="D64" s="104"/>
      <c r="E64" s="104"/>
      <c r="F64" s="104"/>
      <c r="G64" s="104"/>
      <c r="H64" s="104"/>
      <c r="I64" s="104"/>
      <c r="J64" s="104"/>
      <c r="K64" s="104"/>
      <c r="L64" s="104"/>
      <c r="M64" s="104"/>
      <c r="N64" s="104"/>
      <c r="O64" s="104"/>
      <c r="P64" s="104"/>
      <c r="Q64" s="104"/>
      <c r="R64" s="104"/>
      <c r="S64" s="104"/>
      <c r="T64" s="123"/>
      <c r="U64" s="123"/>
      <c r="V64" s="123"/>
      <c r="W64" s="123"/>
      <c r="X64" s="123"/>
      <c r="Y64" s="123"/>
      <c r="Z64" s="123"/>
      <c r="AA64" s="123"/>
      <c r="AB64" s="123"/>
      <c r="AC64" s="123"/>
      <c r="AD64" s="123"/>
      <c r="AE64" s="123"/>
      <c r="AF64" s="313"/>
      <c r="AG64" s="313"/>
      <c r="AH64" s="313"/>
      <c r="AI64" s="313"/>
      <c r="AJ64" s="313"/>
      <c r="AK64" s="313"/>
    </row>
    <row r="65" spans="1:37" ht="18">
      <c r="A65" s="261" t="s">
        <v>124</v>
      </c>
      <c r="B65" s="121">
        <f>IF($B$9=0,COUNTIF('11'!$E$5:$G$56,B$12),COUNTIF('11'!$E$5:$G$56,B$12)*(1+$B$9))</f>
        <v>0</v>
      </c>
      <c r="C65" s="121">
        <f>IF($B$9=0,COUNTIF('11'!$E$5:$G$56,C$12),COUNTIF('11'!$E$5:$G$56,C$12)*(1+$B$9))</f>
        <v>0</v>
      </c>
      <c r="D65" s="121">
        <f>IF($B$9=0,COUNTIF('11'!$E$5:$G$56,D$12),COUNTIF('11'!$E$5:$G$56,D$12)*(1+$B$9))</f>
        <v>0</v>
      </c>
      <c r="E65" s="121">
        <f>IF($B$9=0,COUNTIF('11'!$E$5:$G$56,E$12),COUNTIF('11'!$E$5:$G$56,E$12)*(1+$B$9))</f>
        <v>0</v>
      </c>
      <c r="F65" s="121">
        <f>IF($B$9=0,COUNTIF('11'!$E$5:$G$56,F$12),COUNTIF('11'!$E$5:$G$56,F$12)*(1+$B$9))</f>
        <v>0</v>
      </c>
      <c r="G65" s="121">
        <f>IF($B$9=0,COUNTIF('11'!$E$5:$G$56,G$12),COUNTIF('11'!$E$5:$G$56,G$12)*(1+$B$9))</f>
        <v>0</v>
      </c>
      <c r="H65" s="121">
        <f>IF($B$9=0,COUNTIF('11'!$E$5:$G$56,H$12),COUNTIF('11'!$E$5:$G$56,H$12)*(1+$B$9))</f>
        <v>0</v>
      </c>
      <c r="I65" s="121">
        <f>IF($B$9=0,COUNTIF('11'!$E$5:$G$56,I$12),COUNTIF('11'!$E$5:$G$56,I$12)*(1+$B$9))</f>
        <v>0</v>
      </c>
      <c r="J65" s="121">
        <f>IF($B$9=0,COUNTIF('11'!$E$5:$G$56,J$12),COUNTIF('11'!$E$5:$G$56,J$12)*(1+$B$9))</f>
        <v>0</v>
      </c>
      <c r="K65" s="121">
        <f>IF($B$9=0,COUNTIF('11'!$E$5:$G$56,K$12),COUNTIF('11'!$E$5:$G$56,K$12)*(1+$B$9))</f>
        <v>0</v>
      </c>
      <c r="L65" s="121">
        <f>IF($B$9=0,COUNTIF('11'!$E$5:$G$56,L$12),COUNTIF('11'!$E$5:$G$56,L$12)*(1+$B$9))</f>
        <v>0</v>
      </c>
      <c r="M65" s="121">
        <f>IF($B$9=0,COUNTIF('11'!$E$5:$G$56,M$12),COUNTIF('11'!$E$5:$G$56,M$12)*(1+$B$9))</f>
        <v>0</v>
      </c>
      <c r="N65" s="121">
        <f>IF($B$9=0,COUNTIF('11'!$E$5:$G$56,N$12),COUNTIF('11'!$E$5:$G$56,N$12)*(1+$B$9))</f>
        <v>0</v>
      </c>
      <c r="O65" s="121">
        <f>IF($B$9=0,COUNTIF('11'!$E$5:$G$56,O$12),COUNTIF('11'!$E$5:$G$56,O$12)*(1+$B$9))</f>
        <v>0</v>
      </c>
      <c r="P65" s="121">
        <f>IF($B$9=0,COUNTIF('11'!$E$5:$G$56,P$12),COUNTIF('11'!$E$5:$G$56,P$12)*(1+$B$9))</f>
        <v>0</v>
      </c>
      <c r="Q65" s="121">
        <f>IF($B$9=0,COUNTIF('11'!$E$5:$G$56,Q$12),COUNTIF('11'!$E$5:$G$56,Q$12)*(1+$B$9))</f>
        <v>0</v>
      </c>
      <c r="R65" s="121">
        <f>IF($B$9=0,COUNTIF('11'!$E$5:$G$56,R$12),COUNTIF('11'!$E$5:$G$56,R$12)*(1+$B$9))</f>
        <v>0</v>
      </c>
      <c r="S65" s="121">
        <f>IF($B$9=0,COUNTIF('11'!$E$5:$G$56,S$12),COUNTIF('11'!$E$5:$G$56,S$12)*(1+$B$9))</f>
        <v>0</v>
      </c>
      <c r="T65" s="121">
        <f>IF($B$9=0,COUNTIF('11'!$E$5:$G$56,T$12),COUNTIF('11'!$E$5:$G$56,T$12)*(1+$B$9))</f>
        <v>0</v>
      </c>
      <c r="U65" s="121">
        <f>IF($B$9=0,COUNTIF('11'!$E$5:$G$56,U$12),COUNTIF('11'!$E$5:$G$56,U$12)*(1+$B$9))</f>
        <v>0</v>
      </c>
      <c r="V65" s="121">
        <f>IF($B$9=0,COUNTIF('11'!$E$5:$G$56,V$12),COUNTIF('11'!$E$5:$G$56,V$12)*(1+$B$9))</f>
        <v>0</v>
      </c>
      <c r="W65" s="121">
        <f>IF($B$9=0,COUNTIF('11'!$E$5:$G$56,W$12),COUNTIF('11'!$E$5:$G$56,W$12)*(1+$B$9))</f>
        <v>0</v>
      </c>
      <c r="X65" s="121">
        <f>IF($B$9=0,COUNTIF('11'!$E$5:$G$56,X$12),COUNTIF('11'!$E$5:$G$56,X$12)*(1+$B$9))</f>
        <v>0</v>
      </c>
      <c r="Y65" s="121">
        <f>IF($B$9=0,COUNTIF('11'!$E$5:$G$56,Y$12),COUNTIF('11'!$E$5:$G$56,Y$12)*(1+$B$9))</f>
        <v>0</v>
      </c>
      <c r="Z65" s="121">
        <f>IF($B$9=0,COUNTIF('11'!$E$5:$G$56,Z$12),COUNTIF('11'!$E$5:$G$56,Z$12)*(1+$B$9))</f>
        <v>0</v>
      </c>
      <c r="AA65" s="121">
        <f>IF($B$9=0,COUNTIF('11'!$E$5:$G$56,AA$12),COUNTIF('11'!$E$5:$G$56,AA$12)*(1+$B$9))</f>
        <v>0</v>
      </c>
      <c r="AB65" s="121">
        <f>IF($B$9=0,COUNTIF('11'!$E$5:$G$56,AB$12),COUNTIF('11'!$E$5:$G$56,AB$12)*(1+$B$9))</f>
        <v>0</v>
      </c>
      <c r="AC65" s="121">
        <f>IF($B$9=0,COUNTIF('11'!$E$5:$G$56,AC$12),COUNTIF('11'!$E$5:$G$56,AC$12)*(1+$B$9))</f>
        <v>0</v>
      </c>
      <c r="AD65" s="121">
        <f>IF($B$9=0,COUNTIF('11'!$E$5:$G$56,AD$12),COUNTIF('11'!$E$5:$G$56,AD$12)*(1+$B$9))</f>
        <v>0</v>
      </c>
      <c r="AE65" s="121">
        <f>IF($B$9=0,COUNTIF('11'!$E$5:$G$56,AE$12),COUNTIF('11'!$E$5:$G$56,AE$12)*(1+$B$9))</f>
        <v>0</v>
      </c>
      <c r="AF65" s="313"/>
      <c r="AG65" s="313"/>
      <c r="AH65" s="313"/>
      <c r="AI65" s="313"/>
      <c r="AJ65" s="313"/>
      <c r="AK65" s="313"/>
    </row>
    <row r="66" spans="1:37" ht="18">
      <c r="A66" s="261" t="s">
        <v>125</v>
      </c>
      <c r="B66" s="121">
        <f>IF($B$9=0,COUNTIF('11'!$H$5:$J$56,B$12),COUNTIF('11'!$H$5:$J$56,B$12)*(1+$B$9))</f>
        <v>0</v>
      </c>
      <c r="C66" s="121">
        <f>IF($B$9=0,COUNTIF('11'!$H$5:$J$56,C$12),COUNTIF('11'!$H$5:$J$56,C$12)*(1+$B$9))</f>
        <v>0</v>
      </c>
      <c r="D66" s="121">
        <f>IF($B$9=0,COUNTIF('11'!$H$5:$J$56,D$12),COUNTIF('11'!$H$5:$J$56,D$12)*(1+$B$9))</f>
        <v>0</v>
      </c>
      <c r="E66" s="121">
        <f>IF($B$9=0,COUNTIF('11'!$H$5:$J$56,E$12),COUNTIF('11'!$H$5:$J$56,E$12)*(1+$B$9))</f>
        <v>0</v>
      </c>
      <c r="F66" s="121">
        <f>IF($B$9=0,COUNTIF('11'!$H$5:$J$56,F$12),COUNTIF('11'!$H$5:$J$56,F$12)*(1+$B$9))</f>
        <v>0</v>
      </c>
      <c r="G66" s="121">
        <f>IF($B$9=0,COUNTIF('11'!$H$5:$J$56,G$12),COUNTIF('11'!$H$5:$J$56,G$12)*(1+$B$9))</f>
        <v>0</v>
      </c>
      <c r="H66" s="121">
        <f>IF($B$9=0,COUNTIF('11'!$H$5:$J$56,H$12),COUNTIF('11'!$H$5:$J$56,H$12)*(1+$B$9))</f>
        <v>0</v>
      </c>
      <c r="I66" s="121">
        <f>IF($B$9=0,COUNTIF('11'!$H$5:$J$56,I$12),COUNTIF('11'!$H$5:$J$56,I$12)*(1+$B$9))</f>
        <v>0</v>
      </c>
      <c r="J66" s="121">
        <f>IF($B$9=0,COUNTIF('11'!$H$5:$J$56,J$12),COUNTIF('11'!$H$5:$J$56,J$12)*(1+$B$9))</f>
        <v>0</v>
      </c>
      <c r="K66" s="121">
        <f>IF($B$9=0,COUNTIF('11'!$H$5:$J$56,K$12),COUNTIF('11'!$H$5:$J$56,K$12)*(1+$B$9))</f>
        <v>0</v>
      </c>
      <c r="L66" s="121">
        <f>IF($B$9=0,COUNTIF('11'!$H$5:$J$56,L$12),COUNTIF('11'!$H$5:$J$56,L$12)*(1+$B$9))</f>
        <v>0</v>
      </c>
      <c r="M66" s="121">
        <f>IF($B$9=0,COUNTIF('11'!$H$5:$J$56,M$12),COUNTIF('11'!$H$5:$J$56,M$12)*(1+$B$9))</f>
        <v>0</v>
      </c>
      <c r="N66" s="121">
        <f>IF($B$9=0,COUNTIF('11'!$H$5:$J$56,N$12),COUNTIF('11'!$H$5:$J$56,N$12)*(1+$B$9))</f>
        <v>0</v>
      </c>
      <c r="O66" s="121">
        <f>IF($B$9=0,COUNTIF('11'!$H$5:$J$56,O$12),COUNTIF('11'!$H$5:$J$56,O$12)*(1+$B$9))</f>
        <v>0</v>
      </c>
      <c r="P66" s="121">
        <f>IF($B$9=0,COUNTIF('11'!$H$5:$J$56,P$12),COUNTIF('11'!$H$5:$J$56,P$12)*(1+$B$9))</f>
        <v>0</v>
      </c>
      <c r="Q66" s="121">
        <f>IF($B$9=0,COUNTIF('11'!$H$5:$J$56,Q$12),COUNTIF('11'!$H$5:$J$56,Q$12)*(1+$B$9))</f>
        <v>0</v>
      </c>
      <c r="R66" s="121">
        <f>IF($B$9=0,COUNTIF('11'!$H$5:$J$56,R$12),COUNTIF('11'!$H$5:$J$56,R$12)*(1+$B$9))</f>
        <v>0</v>
      </c>
      <c r="S66" s="121">
        <f>IF($B$9=0,COUNTIF('11'!$H$5:$J$56,S$12),COUNTIF('11'!$H$5:$J$56,S$12)*(1+$B$9))</f>
        <v>0</v>
      </c>
      <c r="T66" s="121">
        <f>IF($B$9=0,COUNTIF('11'!$H$5:$J$56,T$12),COUNTIF('11'!$H$5:$J$56,T$12)*(1+$B$9))</f>
        <v>0</v>
      </c>
      <c r="U66" s="121">
        <f>IF($B$9=0,COUNTIF('11'!$H$5:$J$56,U$12),COUNTIF('11'!$H$5:$J$56,U$12)*(1+$B$9))</f>
        <v>0</v>
      </c>
      <c r="V66" s="121">
        <f>IF($B$9=0,COUNTIF('11'!$H$5:$J$56,V$12),COUNTIF('11'!$H$5:$J$56,V$12)*(1+$B$9))</f>
        <v>0</v>
      </c>
      <c r="W66" s="121">
        <f>IF($B$9=0,COUNTIF('11'!$H$5:$J$56,W$12),COUNTIF('11'!$H$5:$J$56,W$12)*(1+$B$9))</f>
        <v>0</v>
      </c>
      <c r="X66" s="121">
        <f>IF($B$9=0,COUNTIF('11'!$H$5:$J$56,X$12),COUNTIF('11'!$H$5:$J$56,X$12)*(1+$B$9))</f>
        <v>0</v>
      </c>
      <c r="Y66" s="121">
        <f>IF($B$9=0,COUNTIF('11'!$H$5:$J$56,Y$12),COUNTIF('11'!$H$5:$J$56,Y$12)*(1+$B$9))</f>
        <v>0</v>
      </c>
      <c r="Z66" s="121">
        <f>IF($B$9=0,COUNTIF('11'!$H$5:$J$56,Z$12),COUNTIF('11'!$H$5:$J$56,Z$12)*(1+$B$9))</f>
        <v>0</v>
      </c>
      <c r="AA66" s="121">
        <f>IF($B$9=0,COUNTIF('11'!$H$5:$J$56,AA$12),COUNTIF('11'!$H$5:$J$56,AA$12)*(1+$B$9))</f>
        <v>0</v>
      </c>
      <c r="AB66" s="121">
        <f>IF($B$9=0,COUNTIF('11'!$H$5:$J$56,AB$12),COUNTIF('11'!$H$5:$J$56,AB$12)*(1+$B$9))</f>
        <v>0</v>
      </c>
      <c r="AC66" s="121">
        <f>IF($B$9=0,COUNTIF('11'!$H$5:$J$56,AC$12),COUNTIF('11'!$H$5:$J$56,AC$12)*(1+$B$9))</f>
        <v>0</v>
      </c>
      <c r="AD66" s="121">
        <f>IF($B$9=0,COUNTIF('11'!$H$5:$J$56,AD$12),COUNTIF('11'!$H$5:$J$56,AD$12)*(1+$B$9))</f>
        <v>0</v>
      </c>
      <c r="AE66" s="121">
        <f>IF($B$9=0,COUNTIF('11'!$H$5:$J$56,AE$12),COUNTIF('11'!$H$5:$J$56,AE$12)*(1+$B$9))</f>
        <v>0</v>
      </c>
      <c r="AF66" s="313"/>
      <c r="AG66" s="313"/>
      <c r="AH66" s="313"/>
      <c r="AI66" s="313"/>
      <c r="AJ66" s="313"/>
      <c r="AK66" s="313"/>
    </row>
    <row r="67" spans="1:37" ht="18">
      <c r="A67" s="261" t="s">
        <v>126</v>
      </c>
      <c r="B67" s="121">
        <f>IF($B$9=0,COUNTIF('11'!$K$5:$M$56,B$12),COUNTIF('11'!$K$5:$M$56,B$12)*(1+$B$9))</f>
        <v>0</v>
      </c>
      <c r="C67" s="121">
        <f>IF($B$9=0,COUNTIF('11'!$K$5:$M$56,C$12),COUNTIF('11'!$K$5:$M$56,C$12)*(1+$B$9))</f>
        <v>0</v>
      </c>
      <c r="D67" s="121">
        <f>IF($B$9=0,COUNTIF('11'!$K$5:$M$56,D$12),COUNTIF('11'!$K$5:$M$56,D$12)*(1+$B$9))</f>
        <v>0</v>
      </c>
      <c r="E67" s="121">
        <f>IF($B$9=0,COUNTIF('11'!$K$5:$M$56,E$12),COUNTIF('11'!$K$5:$M$56,E$12)*(1+$B$9))</f>
        <v>0</v>
      </c>
      <c r="F67" s="121">
        <f>IF($B$9=0,COUNTIF('11'!$K$5:$M$56,F$12),COUNTIF('11'!$K$5:$M$56,F$12)*(1+$B$9))</f>
        <v>0</v>
      </c>
      <c r="G67" s="121">
        <f>IF($B$9=0,COUNTIF('11'!$K$5:$M$56,G$12),COUNTIF('11'!$K$5:$M$56,G$12)*(1+$B$9))</f>
        <v>0</v>
      </c>
      <c r="H67" s="121">
        <f>IF($B$9=0,COUNTIF('11'!$K$5:$M$56,H$12),COUNTIF('11'!$K$5:$M$56,H$12)*(1+$B$9))</f>
        <v>0</v>
      </c>
      <c r="I67" s="121">
        <f>IF($B$9=0,COUNTIF('11'!$K$5:$M$56,I$12),COUNTIF('11'!$K$5:$M$56,I$12)*(1+$B$9))</f>
        <v>0</v>
      </c>
      <c r="J67" s="121">
        <f>IF($B$9=0,COUNTIF('11'!$K$5:$M$56,J$12),COUNTIF('11'!$K$5:$M$56,J$12)*(1+$B$9))</f>
        <v>0</v>
      </c>
      <c r="K67" s="121">
        <f>IF($B$9=0,COUNTIF('11'!$K$5:$M$56,K$12),COUNTIF('11'!$K$5:$M$56,K$12)*(1+$B$9))</f>
        <v>0</v>
      </c>
      <c r="L67" s="121">
        <f>IF($B$9=0,COUNTIF('11'!$K$5:$M$56,L$12),COUNTIF('11'!$K$5:$M$56,L$12)*(1+$B$9))</f>
        <v>0</v>
      </c>
      <c r="M67" s="121">
        <f>IF($B$9=0,COUNTIF('11'!$K$5:$M$56,M$12),COUNTIF('11'!$K$5:$M$56,M$12)*(1+$B$9))</f>
        <v>0</v>
      </c>
      <c r="N67" s="121">
        <f>IF($B$9=0,COUNTIF('11'!$K$5:$M$56,N$12),COUNTIF('11'!$K$5:$M$56,N$12)*(1+$B$9))</f>
        <v>0</v>
      </c>
      <c r="O67" s="121">
        <f>IF($B$9=0,COUNTIF('11'!$K$5:$M$56,O$12),COUNTIF('11'!$K$5:$M$56,O$12)*(1+$B$9))</f>
        <v>0</v>
      </c>
      <c r="P67" s="121">
        <f>IF($B$9=0,COUNTIF('11'!$K$5:$M$56,P$12),COUNTIF('11'!$K$5:$M$56,P$12)*(1+$B$9))</f>
        <v>0</v>
      </c>
      <c r="Q67" s="121">
        <f>IF($B$9=0,COUNTIF('11'!$K$5:$M$56,Q$12),COUNTIF('11'!$K$5:$M$56,Q$12)*(1+$B$9))</f>
        <v>0</v>
      </c>
      <c r="R67" s="121">
        <f>IF($B$9=0,COUNTIF('11'!$K$5:$M$56,R$12),COUNTIF('11'!$K$5:$M$56,R$12)*(1+$B$9))</f>
        <v>0</v>
      </c>
      <c r="S67" s="121">
        <f>IF($B$9=0,COUNTIF('11'!$K$5:$M$56,S$12),COUNTIF('11'!$K$5:$M$56,S$12)*(1+$B$9))</f>
        <v>0</v>
      </c>
      <c r="T67" s="121">
        <f>IF($B$9=0,COUNTIF('11'!$K$5:$M$56,T$12),COUNTIF('11'!$K$5:$M$56,T$12)*(1+$B$9))</f>
        <v>0</v>
      </c>
      <c r="U67" s="121">
        <f>IF($B$9=0,COUNTIF('11'!$K$5:$M$56,U$12),COUNTIF('11'!$K$5:$M$56,U$12)*(1+$B$9))</f>
        <v>0</v>
      </c>
      <c r="V67" s="121">
        <f>IF($B$9=0,COUNTIF('11'!$K$5:$M$56,V$12),COUNTIF('11'!$K$5:$M$56,V$12)*(1+$B$9))</f>
        <v>0</v>
      </c>
      <c r="W67" s="121">
        <f>IF($B$9=0,COUNTIF('11'!$K$5:$M$56,W$12),COUNTIF('11'!$K$5:$M$56,W$12)*(1+$B$9))</f>
        <v>0</v>
      </c>
      <c r="X67" s="121">
        <f>IF($B$9=0,COUNTIF('11'!$K$5:$M$56,X$12),COUNTIF('11'!$K$5:$M$56,X$12)*(1+$B$9))</f>
        <v>0</v>
      </c>
      <c r="Y67" s="121">
        <f>IF($B$9=0,COUNTIF('11'!$K$5:$M$56,Y$12),COUNTIF('11'!$K$5:$M$56,Y$12)*(1+$B$9))</f>
        <v>0</v>
      </c>
      <c r="Z67" s="121">
        <f>IF($B$9=0,COUNTIF('11'!$K$5:$M$56,Z$12),COUNTIF('11'!$K$5:$M$56,Z$12)*(1+$B$9))</f>
        <v>0</v>
      </c>
      <c r="AA67" s="121">
        <f>IF($B$9=0,COUNTIF('11'!$K$5:$M$56,AA$12),COUNTIF('11'!$K$5:$M$56,AA$12)*(1+$B$9))</f>
        <v>0</v>
      </c>
      <c r="AB67" s="121">
        <f>IF($B$9=0,COUNTIF('11'!$K$5:$M$56,AB$12),COUNTIF('11'!$K$5:$M$56,AB$12)*(1+$B$9))</f>
        <v>0</v>
      </c>
      <c r="AC67" s="121">
        <f>IF($B$9=0,COUNTIF('11'!$K$5:$M$56,AC$12),COUNTIF('11'!$K$5:$M$56,AC$12)*(1+$B$9))</f>
        <v>0</v>
      </c>
      <c r="AD67" s="121">
        <f>IF($B$9=0,COUNTIF('11'!$K$5:$M$56,AD$12),COUNTIF('11'!$K$5:$M$56,AD$12)*(1+$B$9))</f>
        <v>0</v>
      </c>
      <c r="AE67" s="121">
        <f>IF($B$9=0,COUNTIF('11'!$K$5:$M$56,AE$12),COUNTIF('11'!$K$5:$M$56,AE$12)*(1+$B$9))</f>
        <v>0</v>
      </c>
      <c r="AF67" s="313"/>
      <c r="AG67" s="313"/>
      <c r="AH67" s="313"/>
      <c r="AI67" s="313"/>
      <c r="AJ67" s="313"/>
      <c r="AK67" s="313"/>
    </row>
    <row r="68" spans="1:37" s="54" customFormat="1" ht="18">
      <c r="A68" s="262" t="s">
        <v>127</v>
      </c>
      <c r="B68" s="122">
        <f t="shared" ref="B68:AE68" si="10">SUM(B65:B67)</f>
        <v>0</v>
      </c>
      <c r="C68" s="122">
        <f t="shared" si="10"/>
        <v>0</v>
      </c>
      <c r="D68" s="122">
        <f t="shared" si="10"/>
        <v>0</v>
      </c>
      <c r="E68" s="122">
        <f t="shared" si="10"/>
        <v>0</v>
      </c>
      <c r="F68" s="122">
        <f t="shared" si="10"/>
        <v>0</v>
      </c>
      <c r="G68" s="122">
        <f t="shared" si="10"/>
        <v>0</v>
      </c>
      <c r="H68" s="122">
        <f t="shared" si="10"/>
        <v>0</v>
      </c>
      <c r="I68" s="122">
        <f t="shared" si="10"/>
        <v>0</v>
      </c>
      <c r="J68" s="122">
        <f t="shared" si="10"/>
        <v>0</v>
      </c>
      <c r="K68" s="122">
        <f t="shared" si="10"/>
        <v>0</v>
      </c>
      <c r="L68" s="122">
        <f t="shared" si="10"/>
        <v>0</v>
      </c>
      <c r="M68" s="122">
        <f t="shared" si="10"/>
        <v>0</v>
      </c>
      <c r="N68" s="122">
        <f t="shared" si="10"/>
        <v>0</v>
      </c>
      <c r="O68" s="122">
        <f t="shared" si="10"/>
        <v>0</v>
      </c>
      <c r="P68" s="122">
        <f t="shared" si="10"/>
        <v>0</v>
      </c>
      <c r="Q68" s="122">
        <f t="shared" si="10"/>
        <v>0</v>
      </c>
      <c r="R68" s="122">
        <f t="shared" si="10"/>
        <v>0</v>
      </c>
      <c r="S68" s="122">
        <f t="shared" si="10"/>
        <v>0</v>
      </c>
      <c r="T68" s="122">
        <f t="shared" si="10"/>
        <v>0</v>
      </c>
      <c r="U68" s="122">
        <f t="shared" si="10"/>
        <v>0</v>
      </c>
      <c r="V68" s="122">
        <f t="shared" si="10"/>
        <v>0</v>
      </c>
      <c r="W68" s="122">
        <f t="shared" si="10"/>
        <v>0</v>
      </c>
      <c r="X68" s="122">
        <f t="shared" si="10"/>
        <v>0</v>
      </c>
      <c r="Y68" s="122">
        <f t="shared" si="10"/>
        <v>0</v>
      </c>
      <c r="Z68" s="122">
        <f t="shared" si="10"/>
        <v>0</v>
      </c>
      <c r="AA68" s="122">
        <f t="shared" si="10"/>
        <v>0</v>
      </c>
      <c r="AB68" s="122">
        <f t="shared" si="10"/>
        <v>0</v>
      </c>
      <c r="AC68" s="122">
        <f t="shared" si="10"/>
        <v>0</v>
      </c>
      <c r="AD68" s="122">
        <f t="shared" si="10"/>
        <v>0</v>
      </c>
      <c r="AE68" s="122">
        <f t="shared" si="10"/>
        <v>0</v>
      </c>
    </row>
    <row r="69" spans="1:37" ht="18">
      <c r="A69" s="103">
        <f>IF('BORDEREAU DE COMMANDE'!C20="","",'BORDEREAU DE COMMANDE'!C20)</f>
        <v>12</v>
      </c>
      <c r="B69" s="123"/>
      <c r="C69" s="123"/>
      <c r="D69" s="123"/>
      <c r="E69" s="123"/>
      <c r="F69" s="123"/>
      <c r="G69" s="123"/>
      <c r="H69" s="123"/>
      <c r="I69" s="123"/>
      <c r="J69" s="123"/>
      <c r="K69" s="123"/>
      <c r="L69" s="123"/>
      <c r="M69" s="123"/>
      <c r="N69" s="123"/>
      <c r="O69" s="123"/>
      <c r="P69" s="123"/>
      <c r="Q69" s="123"/>
      <c r="R69" s="123"/>
      <c r="S69" s="123"/>
      <c r="T69" s="123"/>
      <c r="U69" s="123"/>
      <c r="V69" s="123"/>
      <c r="W69" s="123"/>
      <c r="X69" s="123"/>
      <c r="Y69" s="123"/>
      <c r="Z69" s="123"/>
      <c r="AA69" s="123"/>
      <c r="AB69" s="123"/>
      <c r="AC69" s="123"/>
      <c r="AD69" s="123"/>
      <c r="AE69" s="123"/>
      <c r="AF69" s="313"/>
      <c r="AG69" s="313"/>
      <c r="AH69" s="313"/>
      <c r="AI69" s="313"/>
      <c r="AJ69" s="313"/>
      <c r="AK69" s="313"/>
    </row>
    <row r="70" spans="1:37" ht="18">
      <c r="A70" s="261" t="s">
        <v>124</v>
      </c>
      <c r="B70" s="121">
        <f>IF($B$9=0,COUNTIF('12'!$E$5:$G$56,B$12),COUNTIF('12'!$E$5:$G$56,B$12)*(1+$B$9))</f>
        <v>0</v>
      </c>
      <c r="C70" s="121">
        <f>IF($B$9=0,COUNTIF('12'!$E$5:$G$56,C$12),COUNTIF('12'!$E$5:$G$56,C$12)*(1+$B$9))</f>
        <v>0</v>
      </c>
      <c r="D70" s="121">
        <f>IF($B$9=0,COUNTIF('12'!$E$5:$G$56,D$12),COUNTIF('12'!$E$5:$G$56,D$12)*(1+$B$9))</f>
        <v>0</v>
      </c>
      <c r="E70" s="121">
        <f>IF($B$9=0,COUNTIF('12'!$E$5:$G$56,E$12),COUNTIF('12'!$E$5:$G$56,E$12)*(1+$B$9))</f>
        <v>0</v>
      </c>
      <c r="F70" s="121">
        <f>IF($B$9=0,COUNTIF('12'!$E$5:$G$56,F$12),COUNTIF('12'!$E$5:$G$56,F$12)*(1+$B$9))</f>
        <v>0</v>
      </c>
      <c r="G70" s="121">
        <f>IF($B$9=0,COUNTIF('12'!$E$5:$G$56,G$12),COUNTIF('12'!$E$5:$G$56,G$12)*(1+$B$9))</f>
        <v>0</v>
      </c>
      <c r="H70" s="121">
        <f>IF($B$9=0,COUNTIF('12'!$E$5:$G$56,H$12),COUNTIF('12'!$E$5:$G$56,H$12)*(1+$B$9))</f>
        <v>0</v>
      </c>
      <c r="I70" s="121">
        <f>IF($B$9=0,COUNTIF('12'!$E$5:$G$56,I$12),COUNTIF('12'!$E$5:$G$56,I$12)*(1+$B$9))</f>
        <v>0</v>
      </c>
      <c r="J70" s="121">
        <f>IF($B$9=0,COUNTIF('12'!$E$5:$G$56,J$12),COUNTIF('12'!$E$5:$G$56,J$12)*(1+$B$9))</f>
        <v>0</v>
      </c>
      <c r="K70" s="121">
        <f>IF($B$9=0,COUNTIF('12'!$E$5:$G$56,K$12),COUNTIF('12'!$E$5:$G$56,K$12)*(1+$B$9))</f>
        <v>0</v>
      </c>
      <c r="L70" s="121">
        <f>IF($B$9=0,COUNTIF('12'!$E$5:$G$56,L$12),COUNTIF('12'!$E$5:$G$56,L$12)*(1+$B$9))</f>
        <v>0</v>
      </c>
      <c r="M70" s="121">
        <f>IF($B$9=0,COUNTIF('12'!$E$5:$G$56,M$12),COUNTIF('12'!$E$5:$G$56,M$12)*(1+$B$9))</f>
        <v>0</v>
      </c>
      <c r="N70" s="121">
        <f>IF($B$9=0,COUNTIF('12'!$E$5:$G$56,N$12),COUNTIF('12'!$E$5:$G$56,N$12)*(1+$B$9))</f>
        <v>0</v>
      </c>
      <c r="O70" s="121">
        <f>IF($B$9=0,COUNTIF('12'!$E$5:$G$56,O$12),COUNTIF('12'!$E$5:$G$56,O$12)*(1+$B$9))</f>
        <v>0</v>
      </c>
      <c r="P70" s="121">
        <f>IF($B$9=0,COUNTIF('12'!$E$5:$G$56,P$12),COUNTIF('12'!$E$5:$G$56,P$12)*(1+$B$9))</f>
        <v>0</v>
      </c>
      <c r="Q70" s="121">
        <f>IF($B$9=0,COUNTIF('12'!$E$5:$G$56,Q$12),COUNTIF('12'!$E$5:$G$56,Q$12)*(1+$B$9))</f>
        <v>0</v>
      </c>
      <c r="R70" s="121">
        <f>IF($B$9=0,COUNTIF('12'!$E$5:$G$56,R$12),COUNTIF('12'!$E$5:$G$56,R$12)*(1+$B$9))</f>
        <v>0</v>
      </c>
      <c r="S70" s="121">
        <f>IF($B$9=0,COUNTIF('12'!$E$5:$G$56,S$12),COUNTIF('12'!$E$5:$G$56,S$12)*(1+$B$9))</f>
        <v>0</v>
      </c>
      <c r="T70" s="121">
        <f>IF($B$9=0,COUNTIF('12'!$E$5:$G$56,T$12),COUNTIF('12'!$E$5:$G$56,T$12)*(1+$B$9))</f>
        <v>0</v>
      </c>
      <c r="U70" s="121">
        <f>IF($B$9=0,COUNTIF('12'!$E$5:$G$56,U$12),COUNTIF('12'!$E$5:$G$56,U$12)*(1+$B$9))</f>
        <v>0</v>
      </c>
      <c r="V70" s="121">
        <f>IF($B$9=0,COUNTIF('12'!$E$5:$G$56,V$12),COUNTIF('12'!$E$5:$G$56,V$12)*(1+$B$9))</f>
        <v>0</v>
      </c>
      <c r="W70" s="121">
        <f>IF($B$9=0,COUNTIF('12'!$E$5:$G$56,W$12),COUNTIF('12'!$E$5:$G$56,W$12)*(1+$B$9))</f>
        <v>0</v>
      </c>
      <c r="X70" s="121">
        <f>IF($B$9=0,COUNTIF('12'!$E$5:$G$56,X$12),COUNTIF('12'!$E$5:$G$56,X$12)*(1+$B$9))</f>
        <v>0</v>
      </c>
      <c r="Y70" s="121">
        <f>IF($B$9=0,COUNTIF('12'!$E$5:$G$56,Y$12),COUNTIF('12'!$E$5:$G$56,Y$12)*(1+$B$9))</f>
        <v>0</v>
      </c>
      <c r="Z70" s="121">
        <f>IF($B$9=0,COUNTIF('12'!$E$5:$G$56,Z$12),COUNTIF('12'!$E$5:$G$56,Z$12)*(1+$B$9))</f>
        <v>0</v>
      </c>
      <c r="AA70" s="121">
        <f>IF($B$9=0,COUNTIF('12'!$E$5:$G$56,AA$12),COUNTIF('12'!$E$5:$G$56,AA$12)*(1+$B$9))</f>
        <v>0</v>
      </c>
      <c r="AB70" s="121">
        <f>IF($B$9=0,COUNTIF('12'!$E$5:$G$56,AB$12),COUNTIF('12'!$E$5:$G$56,AB$12)*(1+$B$9))</f>
        <v>0</v>
      </c>
      <c r="AC70" s="121">
        <f>IF($B$9=0,COUNTIF('12'!$E$5:$G$56,AC$12),COUNTIF('12'!$E$5:$G$56,AC$12)*(1+$B$9))</f>
        <v>0</v>
      </c>
      <c r="AD70" s="121">
        <f>IF($B$9=0,COUNTIF('12'!$E$5:$G$56,AD$12),COUNTIF('12'!$E$5:$G$56,AD$12)*(1+$B$9))</f>
        <v>0</v>
      </c>
      <c r="AE70" s="121">
        <f>IF($B$9=0,COUNTIF('12'!$E$5:$G$56,AE$12),COUNTIF('12'!$E$5:$G$56,AE$12)*(1+$B$9))</f>
        <v>0</v>
      </c>
      <c r="AF70" s="313"/>
      <c r="AG70" s="313"/>
      <c r="AH70" s="313"/>
      <c r="AI70" s="313"/>
      <c r="AJ70" s="313"/>
      <c r="AK70" s="313"/>
    </row>
    <row r="71" spans="1:37" ht="18">
      <c r="A71" s="261" t="s">
        <v>125</v>
      </c>
      <c r="B71" s="121">
        <f>IF($B$9=0,COUNTIF('12'!$H$5:$J$56,B$12),COUNTIF('12'!$H$5:$J$56,B$12)*(1+$B$9))</f>
        <v>0</v>
      </c>
      <c r="C71" s="121">
        <f>IF($B$9=0,COUNTIF('12'!$H$5:$J$56,C$12),COUNTIF('12'!$H$5:$J$56,C$12)*(1+$B$9))</f>
        <v>0</v>
      </c>
      <c r="D71" s="121">
        <f>IF($B$9=0,COUNTIF('12'!$H$5:$J$56,D$12),COUNTIF('12'!$H$5:$J$56,D$12)*(1+$B$9))</f>
        <v>0</v>
      </c>
      <c r="E71" s="121">
        <f>IF($B$9=0,COUNTIF('12'!$H$5:$J$56,E$12),COUNTIF('12'!$H$5:$J$56,E$12)*(1+$B$9))</f>
        <v>0</v>
      </c>
      <c r="F71" s="121">
        <f>IF($B$9=0,COUNTIF('12'!$H$5:$J$56,F$12),COUNTIF('12'!$H$5:$J$56,F$12)*(1+$B$9))</f>
        <v>0</v>
      </c>
      <c r="G71" s="121">
        <f>IF($B$9=0,COUNTIF('12'!$H$5:$J$56,G$12),COUNTIF('12'!$H$5:$J$56,G$12)*(1+$B$9))</f>
        <v>0</v>
      </c>
      <c r="H71" s="121">
        <f>IF($B$9=0,COUNTIF('12'!$H$5:$J$56,H$12),COUNTIF('12'!$H$5:$J$56,H$12)*(1+$B$9))</f>
        <v>0</v>
      </c>
      <c r="I71" s="121">
        <f>IF($B$9=0,COUNTIF('12'!$H$5:$J$56,I$12),COUNTIF('12'!$H$5:$J$56,I$12)*(1+$B$9))</f>
        <v>0</v>
      </c>
      <c r="J71" s="121">
        <f>IF($B$9=0,COUNTIF('12'!$H$5:$J$56,J$12),COUNTIF('12'!$H$5:$J$56,J$12)*(1+$B$9))</f>
        <v>0</v>
      </c>
      <c r="K71" s="121">
        <f>IF($B$9=0,COUNTIF('12'!$H$5:$J$56,K$12),COUNTIF('12'!$H$5:$J$56,K$12)*(1+$B$9))</f>
        <v>0</v>
      </c>
      <c r="L71" s="121">
        <f>IF($B$9=0,COUNTIF('12'!$H$5:$J$56,L$12),COUNTIF('12'!$H$5:$J$56,L$12)*(1+$B$9))</f>
        <v>0</v>
      </c>
      <c r="M71" s="121">
        <f>IF($B$9=0,COUNTIF('12'!$H$5:$J$56,M$12),COUNTIF('12'!$H$5:$J$56,M$12)*(1+$B$9))</f>
        <v>0</v>
      </c>
      <c r="N71" s="121">
        <f>IF($B$9=0,COUNTIF('12'!$H$5:$J$56,N$12),COUNTIF('12'!$H$5:$J$56,N$12)*(1+$B$9))</f>
        <v>0</v>
      </c>
      <c r="O71" s="121">
        <f>IF($B$9=0,COUNTIF('12'!$H$5:$J$56,O$12),COUNTIF('12'!$H$5:$J$56,O$12)*(1+$B$9))</f>
        <v>0</v>
      </c>
      <c r="P71" s="121">
        <f>IF($B$9=0,COUNTIF('12'!$H$5:$J$56,P$12),COUNTIF('12'!$H$5:$J$56,P$12)*(1+$B$9))</f>
        <v>0</v>
      </c>
      <c r="Q71" s="121">
        <f>IF($B$9=0,COUNTIF('12'!$H$5:$J$56,Q$12),COUNTIF('12'!$H$5:$J$56,Q$12)*(1+$B$9))</f>
        <v>0</v>
      </c>
      <c r="R71" s="121">
        <f>IF($B$9=0,COUNTIF('12'!$H$5:$J$56,R$12),COUNTIF('12'!$H$5:$J$56,R$12)*(1+$B$9))</f>
        <v>0</v>
      </c>
      <c r="S71" s="121">
        <f>IF($B$9=0,COUNTIF('12'!$H$5:$J$56,S$12),COUNTIF('12'!$H$5:$J$56,S$12)*(1+$B$9))</f>
        <v>0</v>
      </c>
      <c r="T71" s="121">
        <f>IF($B$9=0,COUNTIF('12'!$H$5:$J$56,T$12),COUNTIF('12'!$H$5:$J$56,T$12)*(1+$B$9))</f>
        <v>0</v>
      </c>
      <c r="U71" s="121">
        <f>IF($B$9=0,COUNTIF('12'!$H$5:$J$56,U$12),COUNTIF('12'!$H$5:$J$56,U$12)*(1+$B$9))</f>
        <v>0</v>
      </c>
      <c r="V71" s="121">
        <f>IF($B$9=0,COUNTIF('12'!$H$5:$J$56,V$12),COUNTIF('12'!$H$5:$J$56,V$12)*(1+$B$9))</f>
        <v>0</v>
      </c>
      <c r="W71" s="121">
        <f>IF($B$9=0,COUNTIF('12'!$H$5:$J$56,W$12),COUNTIF('12'!$H$5:$J$56,W$12)*(1+$B$9))</f>
        <v>0</v>
      </c>
      <c r="X71" s="121">
        <f>IF($B$9=0,COUNTIF('12'!$H$5:$J$56,X$12),COUNTIF('12'!$H$5:$J$56,X$12)*(1+$B$9))</f>
        <v>0</v>
      </c>
      <c r="Y71" s="121">
        <f>IF($B$9=0,COUNTIF('12'!$H$5:$J$56,Y$12),COUNTIF('12'!$H$5:$J$56,Y$12)*(1+$B$9))</f>
        <v>0</v>
      </c>
      <c r="Z71" s="121">
        <f>IF($B$9=0,COUNTIF('12'!$H$5:$J$56,Z$12),COUNTIF('12'!$H$5:$J$56,Z$12)*(1+$B$9))</f>
        <v>0</v>
      </c>
      <c r="AA71" s="121">
        <f>IF($B$9=0,COUNTIF('12'!$H$5:$J$56,AA$12),COUNTIF('12'!$H$5:$J$56,AA$12)*(1+$B$9))</f>
        <v>0</v>
      </c>
      <c r="AB71" s="121">
        <f>IF($B$9=0,COUNTIF('12'!$H$5:$J$56,AB$12),COUNTIF('12'!$H$5:$J$56,AB$12)*(1+$B$9))</f>
        <v>0</v>
      </c>
      <c r="AC71" s="121">
        <f>IF($B$9=0,COUNTIF('12'!$H$5:$J$56,AC$12),COUNTIF('12'!$H$5:$J$56,AC$12)*(1+$B$9))</f>
        <v>0</v>
      </c>
      <c r="AD71" s="121">
        <f>IF($B$9=0,COUNTIF('12'!$H$5:$J$56,AD$12),COUNTIF('12'!$H$5:$J$56,AD$12)*(1+$B$9))</f>
        <v>0</v>
      </c>
      <c r="AE71" s="121">
        <f>IF($B$9=0,COUNTIF('12'!$H$5:$J$56,AE$12),COUNTIF('12'!$H$5:$J$56,AE$12)*(1+$B$9))</f>
        <v>0</v>
      </c>
      <c r="AF71" s="313"/>
      <c r="AG71" s="313"/>
      <c r="AH71" s="313"/>
      <c r="AI71" s="313"/>
      <c r="AJ71" s="313"/>
      <c r="AK71" s="313"/>
    </row>
    <row r="72" spans="1:37" ht="18">
      <c r="A72" s="261" t="s">
        <v>126</v>
      </c>
      <c r="B72" s="121">
        <f>IF($B$9=0,COUNTIF('12'!$K$5:$M$56,B$12),COUNTIF('12'!$K$5:$M$56,B$12)*(1+$B$9))</f>
        <v>0</v>
      </c>
      <c r="C72" s="121">
        <f>IF($B$9=0,COUNTIF('12'!$K$5:$M$56,C$12),COUNTIF('12'!$K$5:$M$56,C$12)*(1+$B$9))</f>
        <v>0</v>
      </c>
      <c r="D72" s="121">
        <f>IF($B$9=0,COUNTIF('12'!$K$5:$M$56,D$12),COUNTIF('12'!$K$5:$M$56,D$12)*(1+$B$9))</f>
        <v>0</v>
      </c>
      <c r="E72" s="121">
        <f>IF($B$9=0,COUNTIF('12'!$K$5:$M$56,E$12),COUNTIF('12'!$K$5:$M$56,E$12)*(1+$B$9))</f>
        <v>0</v>
      </c>
      <c r="F72" s="121">
        <f>IF($B$9=0,COUNTIF('12'!$K$5:$M$56,F$12),COUNTIF('12'!$K$5:$M$56,F$12)*(1+$B$9))</f>
        <v>0</v>
      </c>
      <c r="G72" s="121">
        <f>IF($B$9=0,COUNTIF('12'!$K$5:$M$56,G$12),COUNTIF('12'!$K$5:$M$56,G$12)*(1+$B$9))</f>
        <v>0</v>
      </c>
      <c r="H72" s="121">
        <f>IF($B$9=0,COUNTIF('12'!$K$5:$M$56,H$12),COUNTIF('12'!$K$5:$M$56,H$12)*(1+$B$9))</f>
        <v>0</v>
      </c>
      <c r="I72" s="121">
        <f>IF($B$9=0,COUNTIF('12'!$K$5:$M$56,I$12),COUNTIF('12'!$K$5:$M$56,I$12)*(1+$B$9))</f>
        <v>0</v>
      </c>
      <c r="J72" s="121">
        <f>IF($B$9=0,COUNTIF('12'!$K$5:$M$56,J$12),COUNTIF('12'!$K$5:$M$56,J$12)*(1+$B$9))</f>
        <v>0</v>
      </c>
      <c r="K72" s="121">
        <f>IF($B$9=0,COUNTIF('12'!$K$5:$M$56,K$12),COUNTIF('12'!$K$5:$M$56,K$12)*(1+$B$9))</f>
        <v>0</v>
      </c>
      <c r="L72" s="121">
        <f>IF($B$9=0,COUNTIF('12'!$K$5:$M$56,L$12),COUNTIF('12'!$K$5:$M$56,L$12)*(1+$B$9))</f>
        <v>0</v>
      </c>
      <c r="M72" s="121">
        <f>IF($B$9=0,COUNTIF('12'!$K$5:$M$56,M$12),COUNTIF('12'!$K$5:$M$56,M$12)*(1+$B$9))</f>
        <v>0</v>
      </c>
      <c r="N72" s="121">
        <f>IF($B$9=0,COUNTIF('12'!$K$5:$M$56,N$12),COUNTIF('12'!$K$5:$M$56,N$12)*(1+$B$9))</f>
        <v>0</v>
      </c>
      <c r="O72" s="121">
        <f>IF($B$9=0,COUNTIF('12'!$K$5:$M$56,O$12),COUNTIF('12'!$K$5:$M$56,O$12)*(1+$B$9))</f>
        <v>0</v>
      </c>
      <c r="P72" s="121">
        <f>IF($B$9=0,COUNTIF('12'!$K$5:$M$56,P$12),COUNTIF('12'!$K$5:$M$56,P$12)*(1+$B$9))</f>
        <v>0</v>
      </c>
      <c r="Q72" s="121">
        <f>IF($B$9=0,COUNTIF('12'!$K$5:$M$56,Q$12),COUNTIF('12'!$K$5:$M$56,Q$12)*(1+$B$9))</f>
        <v>0</v>
      </c>
      <c r="R72" s="121">
        <f>IF($B$9=0,COUNTIF('12'!$K$5:$M$56,R$12),COUNTIF('12'!$K$5:$M$56,R$12)*(1+$B$9))</f>
        <v>0</v>
      </c>
      <c r="S72" s="121">
        <f>IF($B$9=0,COUNTIF('12'!$K$5:$M$56,S$12),COUNTIF('12'!$K$5:$M$56,S$12)*(1+$B$9))</f>
        <v>0</v>
      </c>
      <c r="T72" s="121">
        <f>IF($B$9=0,COUNTIF('12'!$K$5:$M$56,T$12),COUNTIF('12'!$K$5:$M$56,T$12)*(1+$B$9))</f>
        <v>0</v>
      </c>
      <c r="U72" s="121">
        <f>IF($B$9=0,COUNTIF('12'!$K$5:$M$56,U$12),COUNTIF('12'!$K$5:$M$56,U$12)*(1+$B$9))</f>
        <v>0</v>
      </c>
      <c r="V72" s="121">
        <f>IF($B$9=0,COUNTIF('12'!$K$5:$M$56,V$12),COUNTIF('12'!$K$5:$M$56,V$12)*(1+$B$9))</f>
        <v>0</v>
      </c>
      <c r="W72" s="121">
        <f>IF($B$9=0,COUNTIF('12'!$K$5:$M$56,W$12),COUNTIF('12'!$K$5:$M$56,W$12)*(1+$B$9))</f>
        <v>0</v>
      </c>
      <c r="X72" s="121">
        <f>IF($B$9=0,COUNTIF('12'!$K$5:$M$56,X$12),COUNTIF('12'!$K$5:$M$56,X$12)*(1+$B$9))</f>
        <v>0</v>
      </c>
      <c r="Y72" s="121">
        <f>IF($B$9=0,COUNTIF('12'!$K$5:$M$56,Y$12),COUNTIF('12'!$K$5:$M$56,Y$12)*(1+$B$9))</f>
        <v>0</v>
      </c>
      <c r="Z72" s="121">
        <f>IF($B$9=0,COUNTIF('12'!$K$5:$M$56,Z$12),COUNTIF('12'!$K$5:$M$56,Z$12)*(1+$B$9))</f>
        <v>0</v>
      </c>
      <c r="AA72" s="121">
        <f>IF($B$9=0,COUNTIF('12'!$K$5:$M$56,AA$12),COUNTIF('12'!$K$5:$M$56,AA$12)*(1+$B$9))</f>
        <v>0</v>
      </c>
      <c r="AB72" s="121">
        <f>IF($B$9=0,COUNTIF('12'!$K$5:$M$56,AB$12),COUNTIF('12'!$K$5:$M$56,AB$12)*(1+$B$9))</f>
        <v>0</v>
      </c>
      <c r="AC72" s="121">
        <f>IF($B$9=0,COUNTIF('12'!$K$5:$M$56,AC$12),COUNTIF('12'!$K$5:$M$56,AC$12)*(1+$B$9))</f>
        <v>0</v>
      </c>
      <c r="AD72" s="121">
        <f>IF($B$9=0,COUNTIF('12'!$K$5:$M$56,AD$12),COUNTIF('12'!$K$5:$M$56,AD$12)*(1+$B$9))</f>
        <v>0</v>
      </c>
      <c r="AE72" s="121">
        <f>IF($B$9=0,COUNTIF('12'!$K$5:$M$56,AE$12),COUNTIF('12'!$K$5:$M$56,AE$12)*(1+$B$9))</f>
        <v>0</v>
      </c>
      <c r="AF72" s="313"/>
      <c r="AG72" s="313"/>
      <c r="AH72" s="313"/>
      <c r="AI72" s="313"/>
      <c r="AJ72" s="313"/>
      <c r="AK72" s="313"/>
    </row>
    <row r="73" spans="1:37" s="54" customFormat="1" ht="18">
      <c r="A73" s="262" t="s">
        <v>127</v>
      </c>
      <c r="B73" s="122">
        <f t="shared" ref="B73:AE73" si="11">SUM(B70:B72)</f>
        <v>0</v>
      </c>
      <c r="C73" s="122">
        <f t="shared" si="11"/>
        <v>0</v>
      </c>
      <c r="D73" s="122">
        <f t="shared" si="11"/>
        <v>0</v>
      </c>
      <c r="E73" s="122">
        <f t="shared" si="11"/>
        <v>0</v>
      </c>
      <c r="F73" s="122">
        <f t="shared" si="11"/>
        <v>0</v>
      </c>
      <c r="G73" s="122">
        <f t="shared" si="11"/>
        <v>0</v>
      </c>
      <c r="H73" s="122">
        <f t="shared" si="11"/>
        <v>0</v>
      </c>
      <c r="I73" s="122">
        <f t="shared" si="11"/>
        <v>0</v>
      </c>
      <c r="J73" s="122">
        <f t="shared" si="11"/>
        <v>0</v>
      </c>
      <c r="K73" s="122">
        <f t="shared" si="11"/>
        <v>0</v>
      </c>
      <c r="L73" s="122">
        <f t="shared" si="11"/>
        <v>0</v>
      </c>
      <c r="M73" s="122">
        <f t="shared" si="11"/>
        <v>0</v>
      </c>
      <c r="N73" s="122">
        <f t="shared" si="11"/>
        <v>0</v>
      </c>
      <c r="O73" s="122">
        <f t="shared" si="11"/>
        <v>0</v>
      </c>
      <c r="P73" s="122">
        <f t="shared" si="11"/>
        <v>0</v>
      </c>
      <c r="Q73" s="122">
        <f t="shared" si="11"/>
        <v>0</v>
      </c>
      <c r="R73" s="122">
        <f t="shared" si="11"/>
        <v>0</v>
      </c>
      <c r="S73" s="122">
        <f t="shared" si="11"/>
        <v>0</v>
      </c>
      <c r="T73" s="122">
        <f t="shared" si="11"/>
        <v>0</v>
      </c>
      <c r="U73" s="122">
        <f t="shared" si="11"/>
        <v>0</v>
      </c>
      <c r="V73" s="122">
        <f t="shared" si="11"/>
        <v>0</v>
      </c>
      <c r="W73" s="122">
        <f t="shared" si="11"/>
        <v>0</v>
      </c>
      <c r="X73" s="122">
        <f t="shared" si="11"/>
        <v>0</v>
      </c>
      <c r="Y73" s="122">
        <f t="shared" si="11"/>
        <v>0</v>
      </c>
      <c r="Z73" s="122">
        <f t="shared" si="11"/>
        <v>0</v>
      </c>
      <c r="AA73" s="122">
        <f t="shared" si="11"/>
        <v>0</v>
      </c>
      <c r="AB73" s="122">
        <f t="shared" si="11"/>
        <v>0</v>
      </c>
      <c r="AC73" s="122">
        <f t="shared" si="11"/>
        <v>0</v>
      </c>
      <c r="AD73" s="122">
        <f t="shared" si="11"/>
        <v>0</v>
      </c>
      <c r="AE73" s="122">
        <f t="shared" si="11"/>
        <v>0</v>
      </c>
    </row>
    <row r="74" spans="1:37" ht="18">
      <c r="A74" s="103">
        <f>IF('BORDEREAU DE COMMANDE'!C21="","",'BORDEREAU DE COMMANDE'!C21)</f>
        <v>13</v>
      </c>
      <c r="B74" s="123"/>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c r="AE74" s="123"/>
      <c r="AF74" s="313"/>
      <c r="AG74" s="313"/>
      <c r="AH74" s="313"/>
      <c r="AI74" s="313"/>
      <c r="AJ74" s="313"/>
      <c r="AK74" s="313"/>
    </row>
    <row r="75" spans="1:37" ht="18">
      <c r="A75" s="261" t="s">
        <v>124</v>
      </c>
      <c r="B75" s="121">
        <f>IF($B$9=0,COUNTIF('13'!$E$5:$G$56,B$12),COUNTIF('13'!$E$5:$G$56,B$12)*(1+$B$9))</f>
        <v>0</v>
      </c>
      <c r="C75" s="121">
        <f>IF($B$9=0,COUNTIF('13'!$E$5:$G$56,C$12),COUNTIF('13'!$E$5:$G$56,C$12)*(1+$B$9))</f>
        <v>0</v>
      </c>
      <c r="D75" s="121">
        <f>IF($B$9=0,COUNTIF('13'!$E$5:$G$56,D$12),COUNTIF('13'!$E$5:$G$56,D$12)*(1+$B$9))</f>
        <v>0</v>
      </c>
      <c r="E75" s="121">
        <f>IF($B$9=0,COUNTIF('13'!$E$5:$G$56,E$12),COUNTIF('13'!$E$5:$G$56,E$12)*(1+$B$9))</f>
        <v>0</v>
      </c>
      <c r="F75" s="121">
        <f>IF($B$9=0,COUNTIF('13'!$E$5:$G$56,F$12),COUNTIF('13'!$E$5:$G$56,F$12)*(1+$B$9))</f>
        <v>0</v>
      </c>
      <c r="G75" s="121">
        <f>IF($B$9=0,COUNTIF('13'!$E$5:$G$56,G$12),COUNTIF('13'!$E$5:$G$56,G$12)*(1+$B$9))</f>
        <v>0</v>
      </c>
      <c r="H75" s="121">
        <f>IF($B$9=0,COUNTIF('13'!$E$5:$G$56,H$12),COUNTIF('13'!$E$5:$G$56,H$12)*(1+$B$9))</f>
        <v>0</v>
      </c>
      <c r="I75" s="121">
        <f>IF($B$9=0,COUNTIF('13'!$E$5:$G$56,I$12),COUNTIF('13'!$E$5:$G$56,I$12)*(1+$B$9))</f>
        <v>0</v>
      </c>
      <c r="J75" s="121">
        <f>IF($B$9=0,COUNTIF('13'!$E$5:$G$56,J$12),COUNTIF('13'!$E$5:$G$56,J$12)*(1+$B$9))</f>
        <v>0</v>
      </c>
      <c r="K75" s="121">
        <f>IF($B$9=0,COUNTIF('13'!$E$5:$G$56,K$12),COUNTIF('13'!$E$5:$G$56,K$12)*(1+$B$9))</f>
        <v>0</v>
      </c>
      <c r="L75" s="121">
        <f>IF($B$9=0,COUNTIF('13'!$E$5:$G$56,L$12),COUNTIF('13'!$E$5:$G$56,L$12)*(1+$B$9))</f>
        <v>0</v>
      </c>
      <c r="M75" s="121">
        <f>IF($B$9=0,COUNTIF('13'!$E$5:$G$56,M$12),COUNTIF('13'!$E$5:$G$56,M$12)*(1+$B$9))</f>
        <v>0</v>
      </c>
      <c r="N75" s="121">
        <f>IF($B$9=0,COUNTIF('13'!$E$5:$G$56,N$12),COUNTIF('13'!$E$5:$G$56,N$12)*(1+$B$9))</f>
        <v>0</v>
      </c>
      <c r="O75" s="121">
        <f>IF($B$9=0,COUNTIF('13'!$E$5:$G$56,O$12),COUNTIF('13'!$E$5:$G$56,O$12)*(1+$B$9))</f>
        <v>0</v>
      </c>
      <c r="P75" s="121">
        <f>IF($B$9=0,COUNTIF('13'!$E$5:$G$56,P$12),COUNTIF('13'!$E$5:$G$56,P$12)*(1+$B$9))</f>
        <v>0</v>
      </c>
      <c r="Q75" s="121">
        <f>IF($B$9=0,COUNTIF('13'!$E$5:$G$56,Q$12),COUNTIF('13'!$E$5:$G$56,Q$12)*(1+$B$9))</f>
        <v>0</v>
      </c>
      <c r="R75" s="121">
        <f>IF($B$9=0,COUNTIF('13'!$E$5:$G$56,R$12),COUNTIF('13'!$E$5:$G$56,R$12)*(1+$B$9))</f>
        <v>0</v>
      </c>
      <c r="S75" s="121">
        <f>IF($B$9=0,COUNTIF('13'!$E$5:$G$56,S$12),COUNTIF('13'!$E$5:$G$56,S$12)*(1+$B$9))</f>
        <v>0</v>
      </c>
      <c r="T75" s="121">
        <f>IF($B$9=0,COUNTIF('13'!$E$5:$G$56,T$12),COUNTIF('13'!$E$5:$G$56,T$12)*(1+$B$9))</f>
        <v>0</v>
      </c>
      <c r="U75" s="121">
        <f>IF($B$9=0,COUNTIF('13'!$E$5:$G$56,U$12),COUNTIF('13'!$E$5:$G$56,U$12)*(1+$B$9))</f>
        <v>0</v>
      </c>
      <c r="V75" s="121">
        <f>IF($B$9=0,COUNTIF('13'!$E$5:$G$56,V$12),COUNTIF('13'!$E$5:$G$56,V$12)*(1+$B$9))</f>
        <v>0</v>
      </c>
      <c r="W75" s="121">
        <f>IF($B$9=0,COUNTIF('13'!$E$5:$G$56,W$12),COUNTIF('13'!$E$5:$G$56,W$12)*(1+$B$9))</f>
        <v>0</v>
      </c>
      <c r="X75" s="121">
        <f>IF($B$9=0,COUNTIF('13'!$E$5:$G$56,X$12),COUNTIF('13'!$E$5:$G$56,X$12)*(1+$B$9))</f>
        <v>0</v>
      </c>
      <c r="Y75" s="121">
        <f>IF($B$9=0,COUNTIF('13'!$E$5:$G$56,Y$12),COUNTIF('13'!$E$5:$G$56,Y$12)*(1+$B$9))</f>
        <v>0</v>
      </c>
      <c r="Z75" s="121">
        <f>IF($B$9=0,COUNTIF('13'!$E$5:$G$56,Z$12),COUNTIF('13'!$E$5:$G$56,Z$12)*(1+$B$9))</f>
        <v>0</v>
      </c>
      <c r="AA75" s="121">
        <f>IF($B$9=0,COUNTIF('13'!$E$5:$G$56,AA$12),COUNTIF('13'!$E$5:$G$56,AA$12)*(1+$B$9))</f>
        <v>0</v>
      </c>
      <c r="AB75" s="121">
        <f>IF($B$9=0,COUNTIF('13'!$E$5:$G$56,AB$12),COUNTIF('13'!$E$5:$G$56,AB$12)*(1+$B$9))</f>
        <v>0</v>
      </c>
      <c r="AC75" s="121">
        <f>IF($B$9=0,COUNTIF('13'!$E$5:$G$56,AC$12),COUNTIF('13'!$E$5:$G$56,AC$12)*(1+$B$9))</f>
        <v>0</v>
      </c>
      <c r="AD75" s="121">
        <f>IF($B$9=0,COUNTIF('13'!$E$5:$G$56,AD$12),COUNTIF('13'!$E$5:$G$56,AD$12)*(1+$B$9))</f>
        <v>0</v>
      </c>
      <c r="AE75" s="121">
        <f>IF($B$9=0,COUNTIF('13'!$E$5:$G$56,AE$12),COUNTIF('13'!$E$5:$G$56,AE$12)*(1+$B$9))</f>
        <v>0</v>
      </c>
      <c r="AF75" s="313"/>
      <c r="AG75" s="313"/>
      <c r="AH75" s="313"/>
      <c r="AI75" s="313"/>
      <c r="AJ75" s="313"/>
      <c r="AK75" s="313"/>
    </row>
    <row r="76" spans="1:37" ht="18">
      <c r="A76" s="261" t="s">
        <v>125</v>
      </c>
      <c r="B76" s="121">
        <f>IF($B$9=0,COUNTIF('13'!$H$5:$J$56,B$12),COUNTIF('13'!$H$5:$J$56,B$12)*(1+$B$9))</f>
        <v>0</v>
      </c>
      <c r="C76" s="121">
        <f>IF($B$9=0,COUNTIF('13'!$H$5:$J$56,C$12),COUNTIF('13'!$H$5:$J$56,C$12)*(1+$B$9))</f>
        <v>0</v>
      </c>
      <c r="D76" s="121">
        <f>IF($B$9=0,COUNTIF('13'!$H$5:$J$56,D$12),COUNTIF('13'!$H$5:$J$56,D$12)*(1+$B$9))</f>
        <v>0</v>
      </c>
      <c r="E76" s="121">
        <f>IF($B$9=0,COUNTIF('13'!$H$5:$J$56,E$12),COUNTIF('13'!$H$5:$J$56,E$12)*(1+$B$9))</f>
        <v>0</v>
      </c>
      <c r="F76" s="121">
        <f>IF($B$9=0,COUNTIF('13'!$H$5:$J$56,F$12),COUNTIF('13'!$H$5:$J$56,F$12)*(1+$B$9))</f>
        <v>0</v>
      </c>
      <c r="G76" s="121">
        <f>IF($B$9=0,COUNTIF('13'!$H$5:$J$56,G$12),COUNTIF('13'!$H$5:$J$56,G$12)*(1+$B$9))</f>
        <v>0</v>
      </c>
      <c r="H76" s="121">
        <f>IF($B$9=0,COUNTIF('13'!$H$5:$J$56,H$12),COUNTIF('13'!$H$5:$J$56,H$12)*(1+$B$9))</f>
        <v>0</v>
      </c>
      <c r="I76" s="121">
        <f>IF($B$9=0,COUNTIF('13'!$H$5:$J$56,I$12),COUNTIF('13'!$H$5:$J$56,I$12)*(1+$B$9))</f>
        <v>0</v>
      </c>
      <c r="J76" s="121">
        <f>IF($B$9=0,COUNTIF('13'!$H$5:$J$56,J$12),COUNTIF('13'!$H$5:$J$56,J$12)*(1+$B$9))</f>
        <v>0</v>
      </c>
      <c r="K76" s="121">
        <f>IF($B$9=0,COUNTIF('13'!$H$5:$J$56,K$12),COUNTIF('13'!$H$5:$J$56,K$12)*(1+$B$9))</f>
        <v>0</v>
      </c>
      <c r="L76" s="121">
        <f>IF($B$9=0,COUNTIF('13'!$H$5:$J$56,L$12),COUNTIF('13'!$H$5:$J$56,L$12)*(1+$B$9))</f>
        <v>0</v>
      </c>
      <c r="M76" s="121">
        <f>IF($B$9=0,COUNTIF('13'!$H$5:$J$56,M$12),COUNTIF('13'!$H$5:$J$56,M$12)*(1+$B$9))</f>
        <v>0</v>
      </c>
      <c r="N76" s="121">
        <f>IF($B$9=0,COUNTIF('13'!$H$5:$J$56,N$12),COUNTIF('13'!$H$5:$J$56,N$12)*(1+$B$9))</f>
        <v>0</v>
      </c>
      <c r="O76" s="121">
        <f>IF($B$9=0,COUNTIF('13'!$H$5:$J$56,O$12),COUNTIF('13'!$H$5:$J$56,O$12)*(1+$B$9))</f>
        <v>0</v>
      </c>
      <c r="P76" s="121">
        <f>IF($B$9=0,COUNTIF('13'!$H$5:$J$56,P$12),COUNTIF('13'!$H$5:$J$56,P$12)*(1+$B$9))</f>
        <v>0</v>
      </c>
      <c r="Q76" s="121">
        <f>IF($B$9=0,COUNTIF('13'!$H$5:$J$56,Q$12),COUNTIF('13'!$H$5:$J$56,Q$12)*(1+$B$9))</f>
        <v>0</v>
      </c>
      <c r="R76" s="121">
        <f>IF($B$9=0,COUNTIF('13'!$H$5:$J$56,R$12),COUNTIF('13'!$H$5:$J$56,R$12)*(1+$B$9))</f>
        <v>0</v>
      </c>
      <c r="S76" s="121">
        <f>IF($B$9=0,COUNTIF('13'!$H$5:$J$56,S$12),COUNTIF('13'!$H$5:$J$56,S$12)*(1+$B$9))</f>
        <v>0</v>
      </c>
      <c r="T76" s="121">
        <f>IF($B$9=0,COUNTIF('13'!$H$5:$J$56,T$12),COUNTIF('13'!$H$5:$J$56,T$12)*(1+$B$9))</f>
        <v>0</v>
      </c>
      <c r="U76" s="121">
        <f>IF($B$9=0,COUNTIF('13'!$H$5:$J$56,U$12),COUNTIF('13'!$H$5:$J$56,U$12)*(1+$B$9))</f>
        <v>0</v>
      </c>
      <c r="V76" s="121">
        <f>IF($B$9=0,COUNTIF('13'!$H$5:$J$56,V$12),COUNTIF('13'!$H$5:$J$56,V$12)*(1+$B$9))</f>
        <v>0</v>
      </c>
      <c r="W76" s="121">
        <f>IF($B$9=0,COUNTIF('13'!$H$5:$J$56,W$12),COUNTIF('13'!$H$5:$J$56,W$12)*(1+$B$9))</f>
        <v>0</v>
      </c>
      <c r="X76" s="121">
        <f>IF($B$9=0,COUNTIF('13'!$H$5:$J$56,X$12),COUNTIF('13'!$H$5:$J$56,X$12)*(1+$B$9))</f>
        <v>0</v>
      </c>
      <c r="Y76" s="121">
        <f>IF($B$9=0,COUNTIF('13'!$H$5:$J$56,Y$12),COUNTIF('13'!$H$5:$J$56,Y$12)*(1+$B$9))</f>
        <v>0</v>
      </c>
      <c r="Z76" s="121">
        <f>IF($B$9=0,COUNTIF('13'!$H$5:$J$56,Z$12),COUNTIF('13'!$H$5:$J$56,Z$12)*(1+$B$9))</f>
        <v>0</v>
      </c>
      <c r="AA76" s="121">
        <f>IF($B$9=0,COUNTIF('13'!$H$5:$J$56,AA$12),COUNTIF('13'!$H$5:$J$56,AA$12)*(1+$B$9))</f>
        <v>0</v>
      </c>
      <c r="AB76" s="121">
        <f>IF($B$9=0,COUNTIF('13'!$H$5:$J$56,AB$12),COUNTIF('13'!$H$5:$J$56,AB$12)*(1+$B$9))</f>
        <v>0</v>
      </c>
      <c r="AC76" s="121">
        <f>IF($B$9=0,COUNTIF('13'!$H$5:$J$56,AC$12),COUNTIF('13'!$H$5:$J$56,AC$12)*(1+$B$9))</f>
        <v>0</v>
      </c>
      <c r="AD76" s="121">
        <f>IF($B$9=0,COUNTIF('13'!$H$5:$J$56,AD$12),COUNTIF('13'!$H$5:$J$56,AD$12)*(1+$B$9))</f>
        <v>0</v>
      </c>
      <c r="AE76" s="121">
        <f>IF($B$9=0,COUNTIF('13'!$H$5:$J$56,AE$12),COUNTIF('13'!$H$5:$J$56,AE$12)*(1+$B$9))</f>
        <v>0</v>
      </c>
      <c r="AF76" s="313"/>
      <c r="AG76" s="313"/>
      <c r="AH76" s="313"/>
      <c r="AI76" s="313"/>
      <c r="AJ76" s="313"/>
      <c r="AK76" s="313"/>
    </row>
    <row r="77" spans="1:37" ht="18">
      <c r="A77" s="261" t="s">
        <v>126</v>
      </c>
      <c r="B77" s="121">
        <f>IF($B$9=0,COUNTIF('13'!$K$5:$M$56,B$12),COUNTIF('13'!$K$5:$M$56,B$12)*(1+$B$9))</f>
        <v>0</v>
      </c>
      <c r="C77" s="121">
        <f>IF($B$9=0,COUNTIF('13'!$K$5:$M$56,C$12),COUNTIF('13'!$K$5:$M$56,C$12)*(1+$B$9))</f>
        <v>0</v>
      </c>
      <c r="D77" s="121">
        <f>IF($B$9=0,COUNTIF('13'!$K$5:$M$56,D$12),COUNTIF('13'!$K$5:$M$56,D$12)*(1+$B$9))</f>
        <v>0</v>
      </c>
      <c r="E77" s="121">
        <f>IF($B$9=0,COUNTIF('13'!$K$5:$M$56,E$12),COUNTIF('13'!$K$5:$M$56,E$12)*(1+$B$9))</f>
        <v>0</v>
      </c>
      <c r="F77" s="121">
        <f>IF($B$9=0,COUNTIF('13'!$K$5:$M$56,F$12),COUNTIF('13'!$K$5:$M$56,F$12)*(1+$B$9))</f>
        <v>0</v>
      </c>
      <c r="G77" s="121">
        <f>IF($B$9=0,COUNTIF('13'!$K$5:$M$56,G$12),COUNTIF('13'!$K$5:$M$56,G$12)*(1+$B$9))</f>
        <v>0</v>
      </c>
      <c r="H77" s="121">
        <f>IF($B$9=0,COUNTIF('13'!$K$5:$M$56,H$12),COUNTIF('13'!$K$5:$M$56,H$12)*(1+$B$9))</f>
        <v>0</v>
      </c>
      <c r="I77" s="121">
        <f>IF($B$9=0,COUNTIF('13'!$K$5:$M$56,I$12),COUNTIF('13'!$K$5:$M$56,I$12)*(1+$B$9))</f>
        <v>0</v>
      </c>
      <c r="J77" s="121">
        <f>IF($B$9=0,COUNTIF('13'!$K$5:$M$56,J$12),COUNTIF('13'!$K$5:$M$56,J$12)*(1+$B$9))</f>
        <v>0</v>
      </c>
      <c r="K77" s="121">
        <f>IF($B$9=0,COUNTIF('13'!$K$5:$M$56,K$12),COUNTIF('13'!$K$5:$M$56,K$12)*(1+$B$9))</f>
        <v>0</v>
      </c>
      <c r="L77" s="121">
        <f>IF($B$9=0,COUNTIF('13'!$K$5:$M$56,L$12),COUNTIF('13'!$K$5:$M$56,L$12)*(1+$B$9))</f>
        <v>0</v>
      </c>
      <c r="M77" s="121">
        <f>IF($B$9=0,COUNTIF('13'!$K$5:$M$56,M$12),COUNTIF('13'!$K$5:$M$56,M$12)*(1+$B$9))</f>
        <v>0</v>
      </c>
      <c r="N77" s="121">
        <f>IF($B$9=0,COUNTIF('13'!$K$5:$M$56,N$12),COUNTIF('13'!$K$5:$M$56,N$12)*(1+$B$9))</f>
        <v>0</v>
      </c>
      <c r="O77" s="121">
        <f>IF($B$9=0,COUNTIF('13'!$K$5:$M$56,O$12),COUNTIF('13'!$K$5:$M$56,O$12)*(1+$B$9))</f>
        <v>0</v>
      </c>
      <c r="P77" s="121">
        <f>IF($B$9=0,COUNTIF('13'!$K$5:$M$56,P$12),COUNTIF('13'!$K$5:$M$56,P$12)*(1+$B$9))</f>
        <v>0</v>
      </c>
      <c r="Q77" s="121">
        <f>IF($B$9=0,COUNTIF('13'!$K$5:$M$56,Q$12),COUNTIF('13'!$K$5:$M$56,Q$12)*(1+$B$9))</f>
        <v>0</v>
      </c>
      <c r="R77" s="121">
        <f>IF($B$9=0,COUNTIF('13'!$K$5:$M$56,R$12),COUNTIF('13'!$K$5:$M$56,R$12)*(1+$B$9))</f>
        <v>0</v>
      </c>
      <c r="S77" s="121">
        <f>IF($B$9=0,COUNTIF('13'!$K$5:$M$56,S$12),COUNTIF('13'!$K$5:$M$56,S$12)*(1+$B$9))</f>
        <v>0</v>
      </c>
      <c r="T77" s="121">
        <f>IF($B$9=0,COUNTIF('13'!$K$5:$M$56,T$12),COUNTIF('13'!$K$5:$M$56,T$12)*(1+$B$9))</f>
        <v>0</v>
      </c>
      <c r="U77" s="121">
        <f>IF($B$9=0,COUNTIF('13'!$K$5:$M$56,U$12),COUNTIF('13'!$K$5:$M$56,U$12)*(1+$B$9))</f>
        <v>0</v>
      </c>
      <c r="V77" s="121">
        <f>IF($B$9=0,COUNTIF('13'!$K$5:$M$56,V$12),COUNTIF('13'!$K$5:$M$56,V$12)*(1+$B$9))</f>
        <v>0</v>
      </c>
      <c r="W77" s="121">
        <f>IF($B$9=0,COUNTIF('13'!$K$5:$M$56,W$12),COUNTIF('13'!$K$5:$M$56,W$12)*(1+$B$9))</f>
        <v>0</v>
      </c>
      <c r="X77" s="121">
        <f>IF($B$9=0,COUNTIF('13'!$K$5:$M$56,X$12),COUNTIF('13'!$K$5:$M$56,X$12)*(1+$B$9))</f>
        <v>0</v>
      </c>
      <c r="Y77" s="121">
        <f>IF($B$9=0,COUNTIF('13'!$K$5:$M$56,Y$12),COUNTIF('13'!$K$5:$M$56,Y$12)*(1+$B$9))</f>
        <v>0</v>
      </c>
      <c r="Z77" s="121">
        <f>IF($B$9=0,COUNTIF('13'!$K$5:$M$56,Z$12),COUNTIF('13'!$K$5:$M$56,Z$12)*(1+$B$9))</f>
        <v>0</v>
      </c>
      <c r="AA77" s="121">
        <f>IF($B$9=0,COUNTIF('13'!$K$5:$M$56,AA$12),COUNTIF('13'!$K$5:$M$56,AA$12)*(1+$B$9))</f>
        <v>0</v>
      </c>
      <c r="AB77" s="121">
        <f>IF($B$9=0,COUNTIF('13'!$K$5:$M$56,AB$12),COUNTIF('13'!$K$5:$M$56,AB$12)*(1+$B$9))</f>
        <v>0</v>
      </c>
      <c r="AC77" s="121">
        <f>IF($B$9=0,COUNTIF('13'!$K$5:$M$56,AC$12),COUNTIF('13'!$K$5:$M$56,AC$12)*(1+$B$9))</f>
        <v>0</v>
      </c>
      <c r="AD77" s="121">
        <f>IF($B$9=0,COUNTIF('13'!$K$5:$M$56,AD$12),COUNTIF('13'!$K$5:$M$56,AD$12)*(1+$B$9))</f>
        <v>0</v>
      </c>
      <c r="AE77" s="121">
        <f>IF($B$9=0,COUNTIF('13'!$K$5:$M$56,AE$12),COUNTIF('13'!$K$5:$M$56,AE$12)*(1+$B$9))</f>
        <v>0</v>
      </c>
      <c r="AF77" s="313"/>
      <c r="AG77" s="313"/>
      <c r="AH77" s="313"/>
      <c r="AI77" s="313"/>
      <c r="AJ77" s="313"/>
      <c r="AK77" s="313"/>
    </row>
    <row r="78" spans="1:37" s="54" customFormat="1" ht="18">
      <c r="A78" s="262" t="s">
        <v>127</v>
      </c>
      <c r="B78" s="122">
        <f t="shared" ref="B78:AE78" si="12">SUM(B75:B77)</f>
        <v>0</v>
      </c>
      <c r="C78" s="122">
        <f t="shared" si="12"/>
        <v>0</v>
      </c>
      <c r="D78" s="122">
        <f t="shared" si="12"/>
        <v>0</v>
      </c>
      <c r="E78" s="122">
        <f t="shared" si="12"/>
        <v>0</v>
      </c>
      <c r="F78" s="122">
        <f t="shared" si="12"/>
        <v>0</v>
      </c>
      <c r="G78" s="122">
        <f t="shared" si="12"/>
        <v>0</v>
      </c>
      <c r="H78" s="122">
        <f t="shared" si="12"/>
        <v>0</v>
      </c>
      <c r="I78" s="122">
        <f t="shared" si="12"/>
        <v>0</v>
      </c>
      <c r="J78" s="122">
        <f t="shared" si="12"/>
        <v>0</v>
      </c>
      <c r="K78" s="122">
        <f t="shared" si="12"/>
        <v>0</v>
      </c>
      <c r="L78" s="122">
        <f t="shared" si="12"/>
        <v>0</v>
      </c>
      <c r="M78" s="122">
        <f t="shared" si="12"/>
        <v>0</v>
      </c>
      <c r="N78" s="122">
        <f t="shared" si="12"/>
        <v>0</v>
      </c>
      <c r="O78" s="122">
        <f t="shared" si="12"/>
        <v>0</v>
      </c>
      <c r="P78" s="122">
        <f t="shared" si="12"/>
        <v>0</v>
      </c>
      <c r="Q78" s="122">
        <f t="shared" si="12"/>
        <v>0</v>
      </c>
      <c r="R78" s="122">
        <f t="shared" si="12"/>
        <v>0</v>
      </c>
      <c r="S78" s="122">
        <f t="shared" si="12"/>
        <v>0</v>
      </c>
      <c r="T78" s="122">
        <f t="shared" si="12"/>
        <v>0</v>
      </c>
      <c r="U78" s="122">
        <f t="shared" si="12"/>
        <v>0</v>
      </c>
      <c r="V78" s="122">
        <f t="shared" si="12"/>
        <v>0</v>
      </c>
      <c r="W78" s="122">
        <f t="shared" si="12"/>
        <v>0</v>
      </c>
      <c r="X78" s="122">
        <f t="shared" si="12"/>
        <v>0</v>
      </c>
      <c r="Y78" s="122">
        <f t="shared" si="12"/>
        <v>0</v>
      </c>
      <c r="Z78" s="122">
        <f t="shared" si="12"/>
        <v>0</v>
      </c>
      <c r="AA78" s="122">
        <f t="shared" si="12"/>
        <v>0</v>
      </c>
      <c r="AB78" s="122">
        <f t="shared" si="12"/>
        <v>0</v>
      </c>
      <c r="AC78" s="122">
        <f t="shared" si="12"/>
        <v>0</v>
      </c>
      <c r="AD78" s="122">
        <f t="shared" si="12"/>
        <v>0</v>
      </c>
      <c r="AE78" s="122">
        <f t="shared" si="12"/>
        <v>0</v>
      </c>
    </row>
    <row r="79" spans="1:37" ht="18">
      <c r="A79" s="103">
        <f>IF('BORDEREAU DE COMMANDE'!C22="","",'BORDEREAU DE COMMANDE'!C22)</f>
        <v>14</v>
      </c>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313"/>
      <c r="AG79" s="313"/>
      <c r="AH79" s="313"/>
      <c r="AI79" s="313"/>
      <c r="AJ79" s="313"/>
      <c r="AK79" s="313"/>
    </row>
    <row r="80" spans="1:37" ht="18">
      <c r="A80" s="261" t="s">
        <v>124</v>
      </c>
      <c r="B80" s="121">
        <f>IF($B$9=0,COUNTIF('14'!$E$5:$G$56,B$12),COUNTIF('14'!$E$5:$G$56,B$12)*(1+$B$9))</f>
        <v>0</v>
      </c>
      <c r="C80" s="121">
        <f>IF($B$9=0,COUNTIF('14'!$E$5:$G$56,C$12),COUNTIF('14'!$E$5:$G$56,C$12)*(1+$B$9))</f>
        <v>0</v>
      </c>
      <c r="D80" s="121">
        <f>IF($B$9=0,COUNTIF('14'!$E$5:$G$56,D$12),COUNTIF('14'!$E$5:$G$56,D$12)*(1+$B$9))</f>
        <v>0</v>
      </c>
      <c r="E80" s="121">
        <f>IF($B$9=0,COUNTIF('14'!$E$5:$G$56,E$12),COUNTIF('14'!$E$5:$G$56,E$12)*(1+$B$9))</f>
        <v>0</v>
      </c>
      <c r="F80" s="121">
        <f>IF($B$9=0,COUNTIF('14'!$E$5:$G$56,F$12),COUNTIF('14'!$E$5:$G$56,F$12)*(1+$B$9))</f>
        <v>0</v>
      </c>
      <c r="G80" s="121">
        <f>IF($B$9=0,COUNTIF('14'!$E$5:$G$56,G$12),COUNTIF('14'!$E$5:$G$56,G$12)*(1+$B$9))</f>
        <v>0</v>
      </c>
      <c r="H80" s="121">
        <f>IF($B$9=0,COUNTIF('14'!$E$5:$G$56,H$12),COUNTIF('14'!$E$5:$G$56,H$12)*(1+$B$9))</f>
        <v>0</v>
      </c>
      <c r="I80" s="121">
        <f>IF($B$9=0,COUNTIF('14'!$E$5:$G$56,I$12),COUNTIF('14'!$E$5:$G$56,I$12)*(1+$B$9))</f>
        <v>0</v>
      </c>
      <c r="J80" s="121">
        <f>IF($B$9=0,COUNTIF('14'!$E$5:$G$56,J$12),COUNTIF('14'!$E$5:$G$56,J$12)*(1+$B$9))</f>
        <v>0</v>
      </c>
      <c r="K80" s="121">
        <f>IF($B$9=0,COUNTIF('14'!$E$5:$G$56,K$12),COUNTIF('14'!$E$5:$G$56,K$12)*(1+$B$9))</f>
        <v>0</v>
      </c>
      <c r="L80" s="121">
        <f>IF($B$9=0,COUNTIF('14'!$E$5:$G$56,L$12),COUNTIF('14'!$E$5:$G$56,L$12)*(1+$B$9))</f>
        <v>0</v>
      </c>
      <c r="M80" s="121">
        <f>IF($B$9=0,COUNTIF('14'!$E$5:$G$56,M$12),COUNTIF('14'!$E$5:$G$56,M$12)*(1+$B$9))</f>
        <v>0</v>
      </c>
      <c r="N80" s="121">
        <f>IF($B$9=0,COUNTIF('14'!$E$5:$G$56,N$12),COUNTIF('14'!$E$5:$G$56,N$12)*(1+$B$9))</f>
        <v>0</v>
      </c>
      <c r="O80" s="121">
        <f>IF($B$9=0,COUNTIF('14'!$E$5:$G$56,O$12),COUNTIF('14'!$E$5:$G$56,O$12)*(1+$B$9))</f>
        <v>0</v>
      </c>
      <c r="P80" s="121">
        <f>IF($B$9=0,COUNTIF('14'!$E$5:$G$56,P$12),COUNTIF('14'!$E$5:$G$56,P$12)*(1+$B$9))</f>
        <v>0</v>
      </c>
      <c r="Q80" s="121">
        <f>IF($B$9=0,COUNTIF('14'!$E$5:$G$56,Q$12),COUNTIF('14'!$E$5:$G$56,Q$12)*(1+$B$9))</f>
        <v>0</v>
      </c>
      <c r="R80" s="121">
        <f>IF($B$9=0,COUNTIF('14'!$E$5:$G$56,R$12),COUNTIF('14'!$E$5:$G$56,R$12)*(1+$B$9))</f>
        <v>0</v>
      </c>
      <c r="S80" s="121">
        <f>IF($B$9=0,COUNTIF('14'!$E$5:$G$56,S$12),COUNTIF('14'!$E$5:$G$56,S$12)*(1+$B$9))</f>
        <v>0</v>
      </c>
      <c r="T80" s="121">
        <f>IF($B$9=0,COUNTIF('14'!$E$5:$G$56,T$12),COUNTIF('14'!$E$5:$G$56,T$12)*(1+$B$9))</f>
        <v>0</v>
      </c>
      <c r="U80" s="121">
        <f>IF($B$9=0,COUNTIF('14'!$E$5:$G$56,U$12),COUNTIF('14'!$E$5:$G$56,U$12)*(1+$B$9))</f>
        <v>0</v>
      </c>
      <c r="V80" s="121">
        <f>IF($B$9=0,COUNTIF('14'!$E$5:$G$56,V$12),COUNTIF('14'!$E$5:$G$56,V$12)*(1+$B$9))</f>
        <v>0</v>
      </c>
      <c r="W80" s="121">
        <f>IF($B$9=0,COUNTIF('14'!$E$5:$G$56,W$12),COUNTIF('14'!$E$5:$G$56,W$12)*(1+$B$9))</f>
        <v>0</v>
      </c>
      <c r="X80" s="121">
        <f>IF($B$9=0,COUNTIF('14'!$E$5:$G$56,X$12),COUNTIF('14'!$E$5:$G$56,X$12)*(1+$B$9))</f>
        <v>0</v>
      </c>
      <c r="Y80" s="121">
        <f>IF($B$9=0,COUNTIF('14'!$E$5:$G$56,Y$12),COUNTIF('14'!$E$5:$G$56,Y$12)*(1+$B$9))</f>
        <v>0</v>
      </c>
      <c r="Z80" s="121">
        <f>IF($B$9=0,COUNTIF('14'!$E$5:$G$56,Z$12),COUNTIF('14'!$E$5:$G$56,Z$12)*(1+$B$9))</f>
        <v>0</v>
      </c>
      <c r="AA80" s="121">
        <f>IF($B$9=0,COUNTIF('14'!$E$5:$G$56,AA$12),COUNTIF('14'!$E$5:$G$56,AA$12)*(1+$B$9))</f>
        <v>0</v>
      </c>
      <c r="AB80" s="121">
        <f>IF($B$9=0,COUNTIF('14'!$E$5:$G$56,AB$12),COUNTIF('14'!$E$5:$G$56,AB$12)*(1+$B$9))</f>
        <v>0</v>
      </c>
      <c r="AC80" s="121">
        <f>IF($B$9=0,COUNTIF('14'!$E$5:$G$56,AC$12),COUNTIF('14'!$E$5:$G$56,AC$12)*(1+$B$9))</f>
        <v>0</v>
      </c>
      <c r="AD80" s="121">
        <f>IF($B$9=0,COUNTIF('14'!$E$5:$G$56,AD$12),COUNTIF('14'!$E$5:$G$56,AD$12)*(1+$B$9))</f>
        <v>0</v>
      </c>
      <c r="AE80" s="121">
        <f>IF($B$9=0,COUNTIF('14'!$E$5:$G$56,AE$12),COUNTIF('14'!$E$5:$G$56,AE$12)*(1+$B$9))</f>
        <v>0</v>
      </c>
      <c r="AF80" s="313"/>
      <c r="AG80" s="313"/>
      <c r="AH80" s="313"/>
      <c r="AI80" s="313"/>
      <c r="AJ80" s="313"/>
      <c r="AK80" s="313"/>
    </row>
    <row r="81" spans="1:37" ht="18">
      <c r="A81" s="261" t="s">
        <v>125</v>
      </c>
      <c r="B81" s="121">
        <f>IF($B$9=0,COUNTIF('14'!$H$5:$J$56,B$12),COUNTIF('14'!$H$5:$J$56,B$12)*(1+$B$9))</f>
        <v>0</v>
      </c>
      <c r="C81" s="121">
        <f>IF($B$9=0,COUNTIF('14'!$H$5:$J$56,C$12),COUNTIF('14'!$H$5:$J$56,C$12)*(1+$B$9))</f>
        <v>0</v>
      </c>
      <c r="D81" s="121">
        <f>IF($B$9=0,COUNTIF('14'!$H$5:$J$56,D$12),COUNTIF('14'!$H$5:$J$56,D$12)*(1+$B$9))</f>
        <v>0</v>
      </c>
      <c r="E81" s="121">
        <f>IF($B$9=0,COUNTIF('14'!$H$5:$J$56,E$12),COUNTIF('14'!$H$5:$J$56,E$12)*(1+$B$9))</f>
        <v>0</v>
      </c>
      <c r="F81" s="121">
        <f>IF($B$9=0,COUNTIF('14'!$H$5:$J$56,F$12),COUNTIF('14'!$H$5:$J$56,F$12)*(1+$B$9))</f>
        <v>0</v>
      </c>
      <c r="G81" s="121">
        <f>IF($B$9=0,COUNTIF('14'!$H$5:$J$56,G$12),COUNTIF('14'!$H$5:$J$56,G$12)*(1+$B$9))</f>
        <v>0</v>
      </c>
      <c r="H81" s="121">
        <f>IF($B$9=0,COUNTIF('14'!$H$5:$J$56,H$12),COUNTIF('14'!$H$5:$J$56,H$12)*(1+$B$9))</f>
        <v>0</v>
      </c>
      <c r="I81" s="121">
        <f>IF($B$9=0,COUNTIF('14'!$H$5:$J$56,I$12),COUNTIF('14'!$H$5:$J$56,I$12)*(1+$B$9))</f>
        <v>0</v>
      </c>
      <c r="J81" s="121">
        <f>IF($B$9=0,COUNTIF('14'!$H$5:$J$56,J$12),COUNTIF('14'!$H$5:$J$56,J$12)*(1+$B$9))</f>
        <v>0</v>
      </c>
      <c r="K81" s="121">
        <f>IF($B$9=0,COUNTIF('14'!$H$5:$J$56,K$12),COUNTIF('14'!$H$5:$J$56,K$12)*(1+$B$9))</f>
        <v>0</v>
      </c>
      <c r="L81" s="121">
        <f>IF($B$9=0,COUNTIF('14'!$H$5:$J$56,L$12),COUNTIF('14'!$H$5:$J$56,L$12)*(1+$B$9))</f>
        <v>0</v>
      </c>
      <c r="M81" s="121">
        <f>IF($B$9=0,COUNTIF('14'!$H$5:$J$56,M$12),COUNTIF('14'!$H$5:$J$56,M$12)*(1+$B$9))</f>
        <v>0</v>
      </c>
      <c r="N81" s="121">
        <f>IF($B$9=0,COUNTIF('14'!$H$5:$J$56,N$12),COUNTIF('14'!$H$5:$J$56,N$12)*(1+$B$9))</f>
        <v>0</v>
      </c>
      <c r="O81" s="121">
        <f>IF($B$9=0,COUNTIF('14'!$H$5:$J$56,O$12),COUNTIF('14'!$H$5:$J$56,O$12)*(1+$B$9))</f>
        <v>0</v>
      </c>
      <c r="P81" s="121">
        <f>IF($B$9=0,COUNTIF('14'!$H$5:$J$56,P$12),COUNTIF('14'!$H$5:$J$56,P$12)*(1+$B$9))</f>
        <v>0</v>
      </c>
      <c r="Q81" s="121">
        <f>IF($B$9=0,COUNTIF('14'!$H$5:$J$56,Q$12),COUNTIF('14'!$H$5:$J$56,Q$12)*(1+$B$9))</f>
        <v>0</v>
      </c>
      <c r="R81" s="121">
        <f>IF($B$9=0,COUNTIF('14'!$H$5:$J$56,R$12),COUNTIF('14'!$H$5:$J$56,R$12)*(1+$B$9))</f>
        <v>0</v>
      </c>
      <c r="S81" s="121">
        <f>IF($B$9=0,COUNTIF('14'!$H$5:$J$56,S$12),COUNTIF('14'!$H$5:$J$56,S$12)*(1+$B$9))</f>
        <v>0</v>
      </c>
      <c r="T81" s="121">
        <f>IF($B$9=0,COUNTIF('14'!$H$5:$J$56,T$12),COUNTIF('14'!$H$5:$J$56,T$12)*(1+$B$9))</f>
        <v>0</v>
      </c>
      <c r="U81" s="121">
        <f>IF($B$9=0,COUNTIF('14'!$H$5:$J$56,U$12),COUNTIF('14'!$H$5:$J$56,U$12)*(1+$B$9))</f>
        <v>0</v>
      </c>
      <c r="V81" s="121">
        <f>IF($B$9=0,COUNTIF('14'!$H$5:$J$56,V$12),COUNTIF('14'!$H$5:$J$56,V$12)*(1+$B$9))</f>
        <v>0</v>
      </c>
      <c r="W81" s="121">
        <f>IF($B$9=0,COUNTIF('14'!$H$5:$J$56,W$12),COUNTIF('14'!$H$5:$J$56,W$12)*(1+$B$9))</f>
        <v>0</v>
      </c>
      <c r="X81" s="121">
        <f>IF($B$9=0,COUNTIF('14'!$H$5:$J$56,X$12),COUNTIF('14'!$H$5:$J$56,X$12)*(1+$B$9))</f>
        <v>0</v>
      </c>
      <c r="Y81" s="121">
        <f>IF($B$9=0,COUNTIF('14'!$H$5:$J$56,Y$12),COUNTIF('14'!$H$5:$J$56,Y$12)*(1+$B$9))</f>
        <v>0</v>
      </c>
      <c r="Z81" s="121">
        <f>IF($B$9=0,COUNTIF('14'!$H$5:$J$56,Z$12),COUNTIF('14'!$H$5:$J$56,Z$12)*(1+$B$9))</f>
        <v>0</v>
      </c>
      <c r="AA81" s="121">
        <f>IF($B$9=0,COUNTIF('14'!$H$5:$J$56,AA$12),COUNTIF('14'!$H$5:$J$56,AA$12)*(1+$B$9))</f>
        <v>0</v>
      </c>
      <c r="AB81" s="121">
        <f>IF($B$9=0,COUNTIF('14'!$H$5:$J$56,AB$12),COUNTIF('14'!$H$5:$J$56,AB$12)*(1+$B$9))</f>
        <v>0</v>
      </c>
      <c r="AC81" s="121">
        <f>IF($B$9=0,COUNTIF('14'!$H$5:$J$56,AC$12),COUNTIF('14'!$H$5:$J$56,AC$12)*(1+$B$9))</f>
        <v>0</v>
      </c>
      <c r="AD81" s="121">
        <f>IF($B$9=0,COUNTIF('14'!$H$5:$J$56,AD$12),COUNTIF('14'!$H$5:$J$56,AD$12)*(1+$B$9))</f>
        <v>0</v>
      </c>
      <c r="AE81" s="121">
        <f>IF($B$9=0,COUNTIF('14'!$H$5:$J$56,AE$12),COUNTIF('14'!$H$5:$J$56,AE$12)*(1+$B$9))</f>
        <v>0</v>
      </c>
      <c r="AF81" s="313"/>
      <c r="AG81" s="313"/>
      <c r="AH81" s="313"/>
      <c r="AI81" s="313"/>
      <c r="AJ81" s="313"/>
      <c r="AK81" s="313"/>
    </row>
    <row r="82" spans="1:37" ht="18">
      <c r="A82" s="261" t="s">
        <v>126</v>
      </c>
      <c r="B82" s="121">
        <f>IF($B$9=0,COUNTIF('14'!$K$5:$M$56,B$12),COUNTIF('14'!$K$5:$M$56,B$12)*(1+$B$9))</f>
        <v>0</v>
      </c>
      <c r="C82" s="121">
        <f>IF($B$9=0,COUNTIF('14'!$K$5:$M$56,C$12),COUNTIF('14'!$K$5:$M$56,C$12)*(1+$B$9))</f>
        <v>0</v>
      </c>
      <c r="D82" s="121">
        <f>IF($B$9=0,COUNTIF('14'!$K$5:$M$56,D$12),COUNTIF('14'!$K$5:$M$56,D$12)*(1+$B$9))</f>
        <v>0</v>
      </c>
      <c r="E82" s="121">
        <f>IF($B$9=0,COUNTIF('14'!$K$5:$M$56,E$12),COUNTIF('14'!$K$5:$M$56,E$12)*(1+$B$9))</f>
        <v>0</v>
      </c>
      <c r="F82" s="121">
        <f>IF($B$9=0,COUNTIF('14'!$K$5:$M$56,F$12),COUNTIF('14'!$K$5:$M$56,F$12)*(1+$B$9))</f>
        <v>0</v>
      </c>
      <c r="G82" s="121">
        <f>IF($B$9=0,COUNTIF('14'!$K$5:$M$56,G$12),COUNTIF('14'!$K$5:$M$56,G$12)*(1+$B$9))</f>
        <v>0</v>
      </c>
      <c r="H82" s="121">
        <f>IF($B$9=0,COUNTIF('14'!$K$5:$M$56,H$12),COUNTIF('14'!$K$5:$M$56,H$12)*(1+$B$9))</f>
        <v>0</v>
      </c>
      <c r="I82" s="121">
        <f>IF($B$9=0,COUNTIF('14'!$K$5:$M$56,I$12),COUNTIF('14'!$K$5:$M$56,I$12)*(1+$B$9))</f>
        <v>0</v>
      </c>
      <c r="J82" s="121">
        <f>IF($B$9=0,COUNTIF('14'!$K$5:$M$56,J$12),COUNTIF('14'!$K$5:$M$56,J$12)*(1+$B$9))</f>
        <v>0</v>
      </c>
      <c r="K82" s="121">
        <f>IF($B$9=0,COUNTIF('14'!$K$5:$M$56,K$12),COUNTIF('14'!$K$5:$M$56,K$12)*(1+$B$9))</f>
        <v>0</v>
      </c>
      <c r="L82" s="121">
        <f>IF($B$9=0,COUNTIF('14'!$K$5:$M$56,L$12),COUNTIF('14'!$K$5:$M$56,L$12)*(1+$B$9))</f>
        <v>0</v>
      </c>
      <c r="M82" s="121">
        <f>IF($B$9=0,COUNTIF('14'!$K$5:$M$56,M$12),COUNTIF('14'!$K$5:$M$56,M$12)*(1+$B$9))</f>
        <v>0</v>
      </c>
      <c r="N82" s="121">
        <f>IF($B$9=0,COUNTIF('14'!$K$5:$M$56,N$12),COUNTIF('14'!$K$5:$M$56,N$12)*(1+$B$9))</f>
        <v>0</v>
      </c>
      <c r="O82" s="121">
        <f>IF($B$9=0,COUNTIF('14'!$K$5:$M$56,O$12),COUNTIF('14'!$K$5:$M$56,O$12)*(1+$B$9))</f>
        <v>0</v>
      </c>
      <c r="P82" s="121">
        <f>IF($B$9=0,COUNTIF('14'!$K$5:$M$56,P$12),COUNTIF('14'!$K$5:$M$56,P$12)*(1+$B$9))</f>
        <v>0</v>
      </c>
      <c r="Q82" s="121">
        <f>IF($B$9=0,COUNTIF('14'!$K$5:$M$56,Q$12),COUNTIF('14'!$K$5:$M$56,Q$12)*(1+$B$9))</f>
        <v>0</v>
      </c>
      <c r="R82" s="121">
        <f>IF($B$9=0,COUNTIF('14'!$K$5:$M$56,R$12),COUNTIF('14'!$K$5:$M$56,R$12)*(1+$B$9))</f>
        <v>0</v>
      </c>
      <c r="S82" s="121">
        <f>IF($B$9=0,COUNTIF('14'!$K$5:$M$56,S$12),COUNTIF('14'!$K$5:$M$56,S$12)*(1+$B$9))</f>
        <v>0</v>
      </c>
      <c r="T82" s="121">
        <f>IF($B$9=0,COUNTIF('14'!$K$5:$M$56,T$12),COUNTIF('14'!$K$5:$M$56,T$12)*(1+$B$9))</f>
        <v>0</v>
      </c>
      <c r="U82" s="121">
        <f>IF($B$9=0,COUNTIF('14'!$K$5:$M$56,U$12),COUNTIF('14'!$K$5:$M$56,U$12)*(1+$B$9))</f>
        <v>0</v>
      </c>
      <c r="V82" s="121">
        <f>IF($B$9=0,COUNTIF('14'!$K$5:$M$56,V$12),COUNTIF('14'!$K$5:$M$56,V$12)*(1+$B$9))</f>
        <v>0</v>
      </c>
      <c r="W82" s="121">
        <f>IF($B$9=0,COUNTIF('14'!$K$5:$M$56,W$12),COUNTIF('14'!$K$5:$M$56,W$12)*(1+$B$9))</f>
        <v>0</v>
      </c>
      <c r="X82" s="121">
        <f>IF($B$9=0,COUNTIF('14'!$K$5:$M$56,X$12),COUNTIF('14'!$K$5:$M$56,X$12)*(1+$B$9))</f>
        <v>0</v>
      </c>
      <c r="Y82" s="121">
        <f>IF($B$9=0,COUNTIF('14'!$K$5:$M$56,Y$12),COUNTIF('14'!$K$5:$M$56,Y$12)*(1+$B$9))</f>
        <v>0</v>
      </c>
      <c r="Z82" s="121">
        <f>IF($B$9=0,COUNTIF('14'!$K$5:$M$56,Z$12),COUNTIF('14'!$K$5:$M$56,Z$12)*(1+$B$9))</f>
        <v>0</v>
      </c>
      <c r="AA82" s="121">
        <f>IF($B$9=0,COUNTIF('14'!$K$5:$M$56,AA$12),COUNTIF('14'!$K$5:$M$56,AA$12)*(1+$B$9))</f>
        <v>0</v>
      </c>
      <c r="AB82" s="121">
        <f>IF($B$9=0,COUNTIF('14'!$K$5:$M$56,AB$12),COUNTIF('14'!$K$5:$M$56,AB$12)*(1+$B$9))</f>
        <v>0</v>
      </c>
      <c r="AC82" s="121">
        <f>IF($B$9=0,COUNTIF('14'!$K$5:$M$56,AC$12),COUNTIF('14'!$K$5:$M$56,AC$12)*(1+$B$9))</f>
        <v>0</v>
      </c>
      <c r="AD82" s="121">
        <f>IF($B$9=0,COUNTIF('14'!$K$5:$M$56,AD$12),COUNTIF('14'!$K$5:$M$56,AD$12)*(1+$B$9))</f>
        <v>0</v>
      </c>
      <c r="AE82" s="121">
        <f>IF($B$9=0,COUNTIF('14'!$K$5:$M$56,AE$12),COUNTIF('14'!$K$5:$M$56,AE$12)*(1+$B$9))</f>
        <v>0</v>
      </c>
      <c r="AF82" s="313"/>
      <c r="AG82" s="313"/>
      <c r="AH82" s="313"/>
      <c r="AI82" s="313"/>
      <c r="AJ82" s="313"/>
      <c r="AK82" s="313"/>
    </row>
    <row r="83" spans="1:37" s="54" customFormat="1" ht="18">
      <c r="A83" s="262" t="s">
        <v>127</v>
      </c>
      <c r="B83" s="122">
        <f t="shared" ref="B83:AE83" si="13">SUM(B80:B82)</f>
        <v>0</v>
      </c>
      <c r="C83" s="122">
        <f t="shared" si="13"/>
        <v>0</v>
      </c>
      <c r="D83" s="122">
        <f t="shared" si="13"/>
        <v>0</v>
      </c>
      <c r="E83" s="122">
        <f t="shared" si="13"/>
        <v>0</v>
      </c>
      <c r="F83" s="122">
        <f t="shared" si="13"/>
        <v>0</v>
      </c>
      <c r="G83" s="122">
        <f t="shared" si="13"/>
        <v>0</v>
      </c>
      <c r="H83" s="122">
        <f t="shared" si="13"/>
        <v>0</v>
      </c>
      <c r="I83" s="122">
        <f t="shared" si="13"/>
        <v>0</v>
      </c>
      <c r="J83" s="122">
        <f t="shared" si="13"/>
        <v>0</v>
      </c>
      <c r="K83" s="122">
        <f t="shared" si="13"/>
        <v>0</v>
      </c>
      <c r="L83" s="122">
        <f t="shared" si="13"/>
        <v>0</v>
      </c>
      <c r="M83" s="122">
        <f t="shared" si="13"/>
        <v>0</v>
      </c>
      <c r="N83" s="122">
        <f t="shared" si="13"/>
        <v>0</v>
      </c>
      <c r="O83" s="122">
        <f t="shared" si="13"/>
        <v>0</v>
      </c>
      <c r="P83" s="122">
        <f t="shared" si="13"/>
        <v>0</v>
      </c>
      <c r="Q83" s="122">
        <f t="shared" si="13"/>
        <v>0</v>
      </c>
      <c r="R83" s="122">
        <f t="shared" si="13"/>
        <v>0</v>
      </c>
      <c r="S83" s="122">
        <f t="shared" si="13"/>
        <v>0</v>
      </c>
      <c r="T83" s="122">
        <f t="shared" si="13"/>
        <v>0</v>
      </c>
      <c r="U83" s="122">
        <f t="shared" si="13"/>
        <v>0</v>
      </c>
      <c r="V83" s="122">
        <f t="shared" si="13"/>
        <v>0</v>
      </c>
      <c r="W83" s="122">
        <f t="shared" si="13"/>
        <v>0</v>
      </c>
      <c r="X83" s="122">
        <f t="shared" si="13"/>
        <v>0</v>
      </c>
      <c r="Y83" s="122">
        <f t="shared" si="13"/>
        <v>0</v>
      </c>
      <c r="Z83" s="122">
        <f t="shared" si="13"/>
        <v>0</v>
      </c>
      <c r="AA83" s="122">
        <f t="shared" si="13"/>
        <v>0</v>
      </c>
      <c r="AB83" s="122">
        <f t="shared" si="13"/>
        <v>0</v>
      </c>
      <c r="AC83" s="122">
        <f t="shared" si="13"/>
        <v>0</v>
      </c>
      <c r="AD83" s="122">
        <f t="shared" si="13"/>
        <v>0</v>
      </c>
      <c r="AE83" s="122">
        <f t="shared" si="13"/>
        <v>0</v>
      </c>
    </row>
    <row r="84" spans="1:37" ht="18">
      <c r="A84" s="103">
        <f>IF('BORDEREAU DE COMMANDE'!C23="","",'BORDEREAU DE COMMANDE'!C23)</f>
        <v>15</v>
      </c>
      <c r="B84" s="123"/>
      <c r="C84" s="123"/>
      <c r="D84" s="123"/>
      <c r="E84" s="123"/>
      <c r="F84" s="123"/>
      <c r="G84" s="123"/>
      <c r="H84" s="123"/>
      <c r="I84" s="123"/>
      <c r="J84" s="123"/>
      <c r="K84" s="123"/>
      <c r="L84" s="123"/>
      <c r="M84" s="123"/>
      <c r="N84" s="123"/>
      <c r="O84" s="123"/>
      <c r="P84" s="123"/>
      <c r="Q84" s="123"/>
      <c r="R84" s="123"/>
      <c r="S84" s="123"/>
      <c r="T84" s="123"/>
      <c r="U84" s="123"/>
      <c r="V84" s="123"/>
      <c r="W84" s="123"/>
      <c r="X84" s="123"/>
      <c r="Y84" s="123"/>
      <c r="Z84" s="123"/>
      <c r="AA84" s="123"/>
      <c r="AB84" s="123"/>
      <c r="AC84" s="123"/>
      <c r="AD84" s="123"/>
      <c r="AE84" s="123"/>
      <c r="AF84" s="313"/>
      <c r="AG84" s="313"/>
      <c r="AH84" s="313"/>
      <c r="AI84" s="313"/>
      <c r="AJ84" s="313"/>
      <c r="AK84" s="313"/>
    </row>
    <row r="85" spans="1:37" ht="18">
      <c r="A85" s="261" t="s">
        <v>124</v>
      </c>
      <c r="B85" s="121">
        <f>IF($B$9=0,COUNTIF('15'!$E$5:$G$56,B$12),COUNTIF('15'!$E$5:$G$56,B$12)*(1+$B$9))</f>
        <v>0</v>
      </c>
      <c r="C85" s="121">
        <f>IF($B$9=0,COUNTIF('15'!$E$5:$G$56,C$12),COUNTIF('15'!$E$5:$G$56,C$12)*(1+$B$9))</f>
        <v>0</v>
      </c>
      <c r="D85" s="121">
        <f>IF($B$9=0,COUNTIF('15'!$E$5:$G$56,D$12),COUNTIF('15'!$E$5:$G$56,D$12)*(1+$B$9))</f>
        <v>0</v>
      </c>
      <c r="E85" s="121">
        <f>IF($B$9=0,COUNTIF('15'!$E$5:$G$56,E$12),COUNTIF('15'!$E$5:$G$56,E$12)*(1+$B$9))</f>
        <v>0</v>
      </c>
      <c r="F85" s="121">
        <f>IF($B$9=0,COUNTIF('15'!$E$5:$G$56,F$12),COUNTIF('15'!$E$5:$G$56,F$12)*(1+$B$9))</f>
        <v>0</v>
      </c>
      <c r="G85" s="121">
        <f>IF($B$9=0,COUNTIF('15'!$E$5:$G$56,G$12),COUNTIF('15'!$E$5:$G$56,G$12)*(1+$B$9))</f>
        <v>0</v>
      </c>
      <c r="H85" s="121">
        <f>IF($B$9=0,COUNTIF('15'!$E$5:$G$56,H$12),COUNTIF('15'!$E$5:$G$56,H$12)*(1+$B$9))</f>
        <v>0</v>
      </c>
      <c r="I85" s="121">
        <f>IF($B$9=0,COUNTIF('15'!$E$5:$G$56,I$12),COUNTIF('15'!$E$5:$G$56,I$12)*(1+$B$9))</f>
        <v>0</v>
      </c>
      <c r="J85" s="121">
        <f>IF($B$9=0,COUNTIF('15'!$E$5:$G$56,J$12),COUNTIF('15'!$E$5:$G$56,J$12)*(1+$B$9))</f>
        <v>0</v>
      </c>
      <c r="K85" s="121">
        <f>IF($B$9=0,COUNTIF('15'!$E$5:$G$56,K$12),COUNTIF('15'!$E$5:$G$56,K$12)*(1+$B$9))</f>
        <v>0</v>
      </c>
      <c r="L85" s="121">
        <f>IF($B$9=0,COUNTIF('15'!$E$5:$G$56,L$12),COUNTIF('15'!$E$5:$G$56,L$12)*(1+$B$9))</f>
        <v>0</v>
      </c>
      <c r="M85" s="121">
        <f>IF($B$9=0,COUNTIF('15'!$E$5:$G$56,M$12),COUNTIF('15'!$E$5:$G$56,M$12)*(1+$B$9))</f>
        <v>0</v>
      </c>
      <c r="N85" s="121">
        <f>IF($B$9=0,COUNTIF('15'!$E$5:$G$56,N$12),COUNTIF('15'!$E$5:$G$56,N$12)*(1+$B$9))</f>
        <v>0</v>
      </c>
      <c r="O85" s="121">
        <f>IF($B$9=0,COUNTIF('15'!$E$5:$G$56,O$12),COUNTIF('15'!$E$5:$G$56,O$12)*(1+$B$9))</f>
        <v>0</v>
      </c>
      <c r="P85" s="121">
        <f>IF($B$9=0,COUNTIF('15'!$E$5:$G$56,P$12),COUNTIF('15'!$E$5:$G$56,P$12)*(1+$B$9))</f>
        <v>0</v>
      </c>
      <c r="Q85" s="121">
        <f>IF($B$9=0,COUNTIF('15'!$E$5:$G$56,Q$12),COUNTIF('15'!$E$5:$G$56,Q$12)*(1+$B$9))</f>
        <v>0</v>
      </c>
      <c r="R85" s="121">
        <f>IF($B$9=0,COUNTIF('15'!$E$5:$G$56,R$12),COUNTIF('15'!$E$5:$G$56,R$12)*(1+$B$9))</f>
        <v>0</v>
      </c>
      <c r="S85" s="121">
        <f>IF($B$9=0,COUNTIF('15'!$E$5:$G$56,S$12),COUNTIF('15'!$E$5:$G$56,S$12)*(1+$B$9))</f>
        <v>0</v>
      </c>
      <c r="T85" s="121">
        <f>IF($B$9=0,COUNTIF('15'!$E$5:$G$56,T$12),COUNTIF('15'!$E$5:$G$56,T$12)*(1+$B$9))</f>
        <v>0</v>
      </c>
      <c r="U85" s="121">
        <f>IF($B$9=0,COUNTIF('15'!$E$5:$G$56,U$12),COUNTIF('15'!$E$5:$G$56,U$12)*(1+$B$9))</f>
        <v>0</v>
      </c>
      <c r="V85" s="121">
        <f>IF($B$9=0,COUNTIF('15'!$E$5:$G$56,V$12),COUNTIF('15'!$E$5:$G$56,V$12)*(1+$B$9))</f>
        <v>0</v>
      </c>
      <c r="W85" s="121">
        <f>IF($B$9=0,COUNTIF('15'!$E$5:$G$56,W$12),COUNTIF('15'!$E$5:$G$56,W$12)*(1+$B$9))</f>
        <v>0</v>
      </c>
      <c r="X85" s="121">
        <f>IF($B$9=0,COUNTIF('15'!$E$5:$G$56,X$12),COUNTIF('15'!$E$5:$G$56,X$12)*(1+$B$9))</f>
        <v>0</v>
      </c>
      <c r="Y85" s="121">
        <f>IF($B$9=0,COUNTIF('15'!$E$5:$G$56,Y$12),COUNTIF('15'!$E$5:$G$56,Y$12)*(1+$B$9))</f>
        <v>0</v>
      </c>
      <c r="Z85" s="121">
        <f>IF($B$9=0,COUNTIF('15'!$E$5:$G$56,Z$12),COUNTIF('15'!$E$5:$G$56,Z$12)*(1+$B$9))</f>
        <v>0</v>
      </c>
      <c r="AA85" s="121">
        <f>IF($B$9=0,COUNTIF('15'!$E$5:$G$56,AA$12),COUNTIF('15'!$E$5:$G$56,AA$12)*(1+$B$9))</f>
        <v>0</v>
      </c>
      <c r="AB85" s="121">
        <f>IF($B$9=0,COUNTIF('15'!$E$5:$G$56,AB$12),COUNTIF('15'!$E$5:$G$56,AB$12)*(1+$B$9))</f>
        <v>0</v>
      </c>
      <c r="AC85" s="121">
        <f>IF($B$9=0,COUNTIF('15'!$E$5:$G$56,AC$12),COUNTIF('15'!$E$5:$G$56,AC$12)*(1+$B$9))</f>
        <v>0</v>
      </c>
      <c r="AD85" s="121">
        <f>IF($B$9=0,COUNTIF('15'!$E$5:$G$56,AD$12),COUNTIF('15'!$E$5:$G$56,AD$12)*(1+$B$9))</f>
        <v>0</v>
      </c>
      <c r="AE85" s="121">
        <f>IF($B$9=0,COUNTIF('15'!$E$5:$G$56,AE$12),COUNTIF('15'!$E$5:$G$56,AE$12)*(1+$B$9))</f>
        <v>0</v>
      </c>
      <c r="AF85" s="313"/>
      <c r="AG85" s="313"/>
      <c r="AH85" s="313"/>
      <c r="AI85" s="313"/>
      <c r="AJ85" s="313"/>
      <c r="AK85" s="313"/>
    </row>
    <row r="86" spans="1:37" ht="18">
      <c r="A86" s="261" t="s">
        <v>125</v>
      </c>
      <c r="B86" s="121">
        <f>IF($B$9=0,COUNTIF('15'!$H$5:$J$56,B$12),COUNTIF('15'!$H$5:$J$56,B$12)*(1+$B$9))</f>
        <v>0</v>
      </c>
      <c r="C86" s="121">
        <f>IF($B$9=0,COUNTIF('15'!$H$5:$J$56,C$12),COUNTIF('15'!$H$5:$J$56,C$12)*(1+$B$9))</f>
        <v>0</v>
      </c>
      <c r="D86" s="121">
        <f>IF($B$9=0,COUNTIF('15'!$H$5:$J$56,D$12),COUNTIF('15'!$H$5:$J$56,D$12)*(1+$B$9))</f>
        <v>0</v>
      </c>
      <c r="E86" s="121">
        <f>IF($B$9=0,COUNTIF('15'!$H$5:$J$56,E$12),COUNTIF('15'!$H$5:$J$56,E$12)*(1+$B$9))</f>
        <v>0</v>
      </c>
      <c r="F86" s="121">
        <f>IF($B$9=0,COUNTIF('15'!$H$5:$J$56,F$12),COUNTIF('15'!$H$5:$J$56,F$12)*(1+$B$9))</f>
        <v>0</v>
      </c>
      <c r="G86" s="121">
        <f>IF($B$9=0,COUNTIF('15'!$H$5:$J$56,G$12),COUNTIF('15'!$H$5:$J$56,G$12)*(1+$B$9))</f>
        <v>0</v>
      </c>
      <c r="H86" s="121">
        <f>IF($B$9=0,COUNTIF('15'!$H$5:$J$56,H$12),COUNTIF('15'!$H$5:$J$56,H$12)*(1+$B$9))</f>
        <v>0</v>
      </c>
      <c r="I86" s="121">
        <f>IF($B$9=0,COUNTIF('15'!$H$5:$J$56,I$12),COUNTIF('15'!$H$5:$J$56,I$12)*(1+$B$9))</f>
        <v>0</v>
      </c>
      <c r="J86" s="121">
        <f>IF($B$9=0,COUNTIF('15'!$H$5:$J$56,J$12),COUNTIF('15'!$H$5:$J$56,J$12)*(1+$B$9))</f>
        <v>0</v>
      </c>
      <c r="K86" s="121">
        <f>IF($B$9=0,COUNTIF('15'!$H$5:$J$56,K$12),COUNTIF('15'!$H$5:$J$56,K$12)*(1+$B$9))</f>
        <v>0</v>
      </c>
      <c r="L86" s="121">
        <f>IF($B$9=0,COUNTIF('15'!$H$5:$J$56,L$12),COUNTIF('15'!$H$5:$J$56,L$12)*(1+$B$9))</f>
        <v>0</v>
      </c>
      <c r="M86" s="121">
        <f>IF($B$9=0,COUNTIF('15'!$H$5:$J$56,M$12),COUNTIF('15'!$H$5:$J$56,M$12)*(1+$B$9))</f>
        <v>0</v>
      </c>
      <c r="N86" s="121">
        <f>IF($B$9=0,COUNTIF('15'!$H$5:$J$56,N$12),COUNTIF('15'!$H$5:$J$56,N$12)*(1+$B$9))</f>
        <v>0</v>
      </c>
      <c r="O86" s="121">
        <f>IF($B$9=0,COUNTIF('15'!$H$5:$J$56,O$12),COUNTIF('15'!$H$5:$J$56,O$12)*(1+$B$9))</f>
        <v>0</v>
      </c>
      <c r="P86" s="121">
        <f>IF($B$9=0,COUNTIF('15'!$H$5:$J$56,P$12),COUNTIF('15'!$H$5:$J$56,P$12)*(1+$B$9))</f>
        <v>0</v>
      </c>
      <c r="Q86" s="121">
        <f>IF($B$9=0,COUNTIF('15'!$H$5:$J$56,Q$12),COUNTIF('15'!$H$5:$J$56,Q$12)*(1+$B$9))</f>
        <v>0</v>
      </c>
      <c r="R86" s="121">
        <f>IF($B$9=0,COUNTIF('15'!$H$5:$J$56,R$12),COUNTIF('15'!$H$5:$J$56,R$12)*(1+$B$9))</f>
        <v>0</v>
      </c>
      <c r="S86" s="121">
        <f>IF($B$9=0,COUNTIF('15'!$H$5:$J$56,S$12),COUNTIF('15'!$H$5:$J$56,S$12)*(1+$B$9))</f>
        <v>0</v>
      </c>
      <c r="T86" s="121">
        <f>IF($B$9=0,COUNTIF('15'!$H$5:$J$56,T$12),COUNTIF('15'!$H$5:$J$56,T$12)*(1+$B$9))</f>
        <v>0</v>
      </c>
      <c r="U86" s="121">
        <f>IF($B$9=0,COUNTIF('15'!$H$5:$J$56,U$12),COUNTIF('15'!$H$5:$J$56,U$12)*(1+$B$9))</f>
        <v>0</v>
      </c>
      <c r="V86" s="121">
        <f>IF($B$9=0,COUNTIF('15'!$H$5:$J$56,V$12),COUNTIF('15'!$H$5:$J$56,V$12)*(1+$B$9))</f>
        <v>0</v>
      </c>
      <c r="W86" s="121">
        <f>IF($B$9=0,COUNTIF('15'!$H$5:$J$56,W$12),COUNTIF('15'!$H$5:$J$56,W$12)*(1+$B$9))</f>
        <v>0</v>
      </c>
      <c r="X86" s="121">
        <f>IF($B$9=0,COUNTIF('15'!$H$5:$J$56,X$12),COUNTIF('15'!$H$5:$J$56,X$12)*(1+$B$9))</f>
        <v>0</v>
      </c>
      <c r="Y86" s="121">
        <f>IF($B$9=0,COUNTIF('15'!$H$5:$J$56,Y$12),COUNTIF('15'!$H$5:$J$56,Y$12)*(1+$B$9))</f>
        <v>0</v>
      </c>
      <c r="Z86" s="121">
        <f>IF($B$9=0,COUNTIF('15'!$H$5:$J$56,Z$12),COUNTIF('15'!$H$5:$J$56,Z$12)*(1+$B$9))</f>
        <v>0</v>
      </c>
      <c r="AA86" s="121">
        <f>IF($B$9=0,COUNTIF('15'!$H$5:$J$56,AA$12),COUNTIF('15'!$H$5:$J$56,AA$12)*(1+$B$9))</f>
        <v>0</v>
      </c>
      <c r="AB86" s="121">
        <f>IF($B$9=0,COUNTIF('15'!$H$5:$J$56,AB$12),COUNTIF('15'!$H$5:$J$56,AB$12)*(1+$B$9))</f>
        <v>0</v>
      </c>
      <c r="AC86" s="121">
        <f>IF($B$9=0,COUNTIF('15'!$H$5:$J$56,AC$12),COUNTIF('15'!$H$5:$J$56,AC$12)*(1+$B$9))</f>
        <v>0</v>
      </c>
      <c r="AD86" s="121">
        <f>IF($B$9=0,COUNTIF('15'!$H$5:$J$56,AD$12),COUNTIF('15'!$H$5:$J$56,AD$12)*(1+$B$9))</f>
        <v>0</v>
      </c>
      <c r="AE86" s="121">
        <f>IF($B$9=0,COUNTIF('15'!$H$5:$J$56,AE$12),COUNTIF('15'!$H$5:$J$56,AE$12)*(1+$B$9))</f>
        <v>0</v>
      </c>
      <c r="AF86" s="313"/>
      <c r="AG86" s="313"/>
      <c r="AH86" s="313"/>
      <c r="AI86" s="313"/>
      <c r="AJ86" s="313"/>
      <c r="AK86" s="313"/>
    </row>
    <row r="87" spans="1:37" ht="18">
      <c r="A87" s="261" t="s">
        <v>126</v>
      </c>
      <c r="B87" s="121">
        <f>IF($B$9=0,COUNTIF('15'!$K$5:$M$56,B$12),COUNTIF('15'!$K$5:$M$56,B$12)*(1+$B$9))</f>
        <v>0</v>
      </c>
      <c r="C87" s="121">
        <f>IF($B$9=0,COUNTIF('15'!$K$5:$M$56,C$12),COUNTIF('15'!$K$5:$M$56,C$12)*(1+$B$9))</f>
        <v>0</v>
      </c>
      <c r="D87" s="121">
        <f>IF($B$9=0,COUNTIF('15'!$K$5:$M$56,D$12),COUNTIF('15'!$K$5:$M$56,D$12)*(1+$B$9))</f>
        <v>0</v>
      </c>
      <c r="E87" s="121">
        <f>IF($B$9=0,COUNTIF('15'!$K$5:$M$56,E$12),COUNTIF('15'!$K$5:$M$56,E$12)*(1+$B$9))</f>
        <v>0</v>
      </c>
      <c r="F87" s="121">
        <f>IF($B$9=0,COUNTIF('15'!$K$5:$M$56,F$12),COUNTIF('15'!$K$5:$M$56,F$12)*(1+$B$9))</f>
        <v>0</v>
      </c>
      <c r="G87" s="121">
        <f>IF($B$9=0,COUNTIF('15'!$K$5:$M$56,G$12),COUNTIF('15'!$K$5:$M$56,G$12)*(1+$B$9))</f>
        <v>0</v>
      </c>
      <c r="H87" s="121">
        <f>IF($B$9=0,COUNTIF('15'!$K$5:$M$56,H$12),COUNTIF('15'!$K$5:$M$56,H$12)*(1+$B$9))</f>
        <v>0</v>
      </c>
      <c r="I87" s="121">
        <f>IF($B$9=0,COUNTIF('15'!$K$5:$M$56,I$12),COUNTIF('15'!$K$5:$M$56,I$12)*(1+$B$9))</f>
        <v>0</v>
      </c>
      <c r="J87" s="121">
        <f>IF($B$9=0,COUNTIF('15'!$K$5:$M$56,J$12),COUNTIF('15'!$K$5:$M$56,J$12)*(1+$B$9))</f>
        <v>0</v>
      </c>
      <c r="K87" s="121">
        <f>IF($B$9=0,COUNTIF('15'!$K$5:$M$56,K$12),COUNTIF('15'!$K$5:$M$56,K$12)*(1+$B$9))</f>
        <v>0</v>
      </c>
      <c r="L87" s="121">
        <f>IF($B$9=0,COUNTIF('15'!$K$5:$M$56,L$12),COUNTIF('15'!$K$5:$M$56,L$12)*(1+$B$9))</f>
        <v>0</v>
      </c>
      <c r="M87" s="121">
        <f>IF($B$9=0,COUNTIF('15'!$K$5:$M$56,M$12),COUNTIF('15'!$K$5:$M$56,M$12)*(1+$B$9))</f>
        <v>0</v>
      </c>
      <c r="N87" s="121">
        <f>IF($B$9=0,COUNTIF('15'!$K$5:$M$56,N$12),COUNTIF('15'!$K$5:$M$56,N$12)*(1+$B$9))</f>
        <v>0</v>
      </c>
      <c r="O87" s="121">
        <f>IF($B$9=0,COUNTIF('15'!$K$5:$M$56,O$12),COUNTIF('15'!$K$5:$M$56,O$12)*(1+$B$9))</f>
        <v>0</v>
      </c>
      <c r="P87" s="121">
        <f>IF($B$9=0,COUNTIF('15'!$K$5:$M$56,P$12),COUNTIF('15'!$K$5:$M$56,P$12)*(1+$B$9))</f>
        <v>0</v>
      </c>
      <c r="Q87" s="121">
        <f>IF($B$9=0,COUNTIF('15'!$K$5:$M$56,Q$12),COUNTIF('15'!$K$5:$M$56,Q$12)*(1+$B$9))</f>
        <v>0</v>
      </c>
      <c r="R87" s="121">
        <f>IF($B$9=0,COUNTIF('15'!$K$5:$M$56,R$12),COUNTIF('15'!$K$5:$M$56,R$12)*(1+$B$9))</f>
        <v>0</v>
      </c>
      <c r="S87" s="121">
        <f>IF($B$9=0,COUNTIF('15'!$K$5:$M$56,S$12),COUNTIF('15'!$K$5:$M$56,S$12)*(1+$B$9))</f>
        <v>0</v>
      </c>
      <c r="T87" s="121">
        <f>IF($B$9=0,COUNTIF('15'!$K$5:$M$56,T$12),COUNTIF('15'!$K$5:$M$56,T$12)*(1+$B$9))</f>
        <v>0</v>
      </c>
      <c r="U87" s="121">
        <f>IF($B$9=0,COUNTIF('15'!$K$5:$M$56,U$12),COUNTIF('15'!$K$5:$M$56,U$12)*(1+$B$9))</f>
        <v>0</v>
      </c>
      <c r="V87" s="121">
        <f>IF($B$9=0,COUNTIF('15'!$K$5:$M$56,V$12),COUNTIF('15'!$K$5:$M$56,V$12)*(1+$B$9))</f>
        <v>0</v>
      </c>
      <c r="W87" s="121">
        <f>IF($B$9=0,COUNTIF('15'!$K$5:$M$56,W$12),COUNTIF('15'!$K$5:$M$56,W$12)*(1+$B$9))</f>
        <v>0</v>
      </c>
      <c r="X87" s="121">
        <f>IF($B$9=0,COUNTIF('15'!$K$5:$M$56,X$12),COUNTIF('15'!$K$5:$M$56,X$12)*(1+$B$9))</f>
        <v>0</v>
      </c>
      <c r="Y87" s="121">
        <f>IF($B$9=0,COUNTIF('15'!$K$5:$M$56,Y$12),COUNTIF('15'!$K$5:$M$56,Y$12)*(1+$B$9))</f>
        <v>0</v>
      </c>
      <c r="Z87" s="121">
        <f>IF($B$9=0,COUNTIF('15'!$K$5:$M$56,Z$12),COUNTIF('15'!$K$5:$M$56,Z$12)*(1+$B$9))</f>
        <v>0</v>
      </c>
      <c r="AA87" s="121">
        <f>IF($B$9=0,COUNTIF('15'!$K$5:$M$56,AA$12),COUNTIF('15'!$K$5:$M$56,AA$12)*(1+$B$9))</f>
        <v>0</v>
      </c>
      <c r="AB87" s="121">
        <f>IF($B$9=0,COUNTIF('15'!$K$5:$M$56,AB$12),COUNTIF('15'!$K$5:$M$56,AB$12)*(1+$B$9))</f>
        <v>0</v>
      </c>
      <c r="AC87" s="121">
        <f>IF($B$9=0,COUNTIF('15'!$K$5:$M$56,AC$12),COUNTIF('15'!$K$5:$M$56,AC$12)*(1+$B$9))</f>
        <v>0</v>
      </c>
      <c r="AD87" s="121">
        <f>IF($B$9=0,COUNTIF('15'!$K$5:$M$56,AD$12),COUNTIF('15'!$K$5:$M$56,AD$12)*(1+$B$9))</f>
        <v>0</v>
      </c>
      <c r="AE87" s="121">
        <f>IF($B$9=0,COUNTIF('15'!$K$5:$M$56,AE$12),COUNTIF('15'!$K$5:$M$56,AE$12)*(1+$B$9))</f>
        <v>0</v>
      </c>
      <c r="AF87" s="313"/>
      <c r="AG87" s="313"/>
      <c r="AH87" s="313"/>
      <c r="AI87" s="313"/>
      <c r="AJ87" s="313"/>
      <c r="AK87" s="313"/>
    </row>
    <row r="88" spans="1:37" s="54" customFormat="1" ht="18">
      <c r="A88" s="262" t="s">
        <v>127</v>
      </c>
      <c r="B88" s="122">
        <f t="shared" ref="B88:AE88" si="14">SUM(B85:B87)</f>
        <v>0</v>
      </c>
      <c r="C88" s="122">
        <f t="shared" si="14"/>
        <v>0</v>
      </c>
      <c r="D88" s="122">
        <f t="shared" si="14"/>
        <v>0</v>
      </c>
      <c r="E88" s="122">
        <f t="shared" si="14"/>
        <v>0</v>
      </c>
      <c r="F88" s="122">
        <f t="shared" si="14"/>
        <v>0</v>
      </c>
      <c r="G88" s="122">
        <f t="shared" si="14"/>
        <v>0</v>
      </c>
      <c r="H88" s="122">
        <f t="shared" si="14"/>
        <v>0</v>
      </c>
      <c r="I88" s="122">
        <f t="shared" si="14"/>
        <v>0</v>
      </c>
      <c r="J88" s="122">
        <f t="shared" si="14"/>
        <v>0</v>
      </c>
      <c r="K88" s="122">
        <f t="shared" si="14"/>
        <v>0</v>
      </c>
      <c r="L88" s="122">
        <f t="shared" si="14"/>
        <v>0</v>
      </c>
      <c r="M88" s="122">
        <f t="shared" si="14"/>
        <v>0</v>
      </c>
      <c r="N88" s="122">
        <f t="shared" si="14"/>
        <v>0</v>
      </c>
      <c r="O88" s="122">
        <f t="shared" si="14"/>
        <v>0</v>
      </c>
      <c r="P88" s="122">
        <f t="shared" si="14"/>
        <v>0</v>
      </c>
      <c r="Q88" s="122">
        <f t="shared" si="14"/>
        <v>0</v>
      </c>
      <c r="R88" s="122">
        <f t="shared" si="14"/>
        <v>0</v>
      </c>
      <c r="S88" s="122">
        <f t="shared" si="14"/>
        <v>0</v>
      </c>
      <c r="T88" s="122">
        <f t="shared" si="14"/>
        <v>0</v>
      </c>
      <c r="U88" s="122">
        <f t="shared" si="14"/>
        <v>0</v>
      </c>
      <c r="V88" s="122">
        <f t="shared" si="14"/>
        <v>0</v>
      </c>
      <c r="W88" s="122">
        <f t="shared" si="14"/>
        <v>0</v>
      </c>
      <c r="X88" s="122">
        <f t="shared" si="14"/>
        <v>0</v>
      </c>
      <c r="Y88" s="122">
        <f t="shared" si="14"/>
        <v>0</v>
      </c>
      <c r="Z88" s="122">
        <f t="shared" si="14"/>
        <v>0</v>
      </c>
      <c r="AA88" s="122">
        <f t="shared" si="14"/>
        <v>0</v>
      </c>
      <c r="AB88" s="122">
        <f t="shared" si="14"/>
        <v>0</v>
      </c>
      <c r="AC88" s="122">
        <f t="shared" si="14"/>
        <v>0</v>
      </c>
      <c r="AD88" s="122">
        <f t="shared" si="14"/>
        <v>0</v>
      </c>
      <c r="AE88" s="122">
        <f t="shared" si="14"/>
        <v>0</v>
      </c>
    </row>
    <row r="89" spans="1:37" ht="18">
      <c r="A89" s="103">
        <f>IF('BORDEREAU DE COMMANDE'!C24="","",'BORDEREAU DE COMMANDE'!C24)</f>
        <v>16</v>
      </c>
      <c r="B89" s="123"/>
      <c r="C89" s="123"/>
      <c r="D89" s="123"/>
      <c r="E89" s="123"/>
      <c r="F89" s="123"/>
      <c r="G89" s="123"/>
      <c r="H89" s="123"/>
      <c r="I89" s="123"/>
      <c r="J89" s="123"/>
      <c r="K89" s="123"/>
      <c r="L89" s="123"/>
      <c r="M89" s="123"/>
      <c r="N89" s="123"/>
      <c r="O89" s="123"/>
      <c r="P89" s="123"/>
      <c r="Q89" s="123"/>
      <c r="R89" s="123"/>
      <c r="S89" s="123"/>
      <c r="T89" s="123"/>
      <c r="U89" s="123"/>
      <c r="V89" s="123"/>
      <c r="W89" s="123"/>
      <c r="X89" s="123"/>
      <c r="Y89" s="123"/>
      <c r="Z89" s="123"/>
      <c r="AA89" s="123"/>
      <c r="AB89" s="123"/>
      <c r="AC89" s="123"/>
      <c r="AD89" s="123"/>
      <c r="AE89" s="123"/>
      <c r="AF89" s="313"/>
      <c r="AG89" s="313"/>
      <c r="AH89" s="313"/>
      <c r="AI89" s="313"/>
      <c r="AJ89" s="313"/>
      <c r="AK89" s="313"/>
    </row>
    <row r="90" spans="1:37" ht="18">
      <c r="A90" s="261" t="s">
        <v>124</v>
      </c>
      <c r="B90" s="121">
        <f>IF($B$9=0,COUNTIF('16'!$E$5:$G$56,B$12),COUNTIF('16'!$E$5:$G$56,B$12)*(1+$B$9))</f>
        <v>0</v>
      </c>
      <c r="C90" s="121">
        <f>IF($B$9=0,COUNTIF('16'!$E$5:$G$56,C$12),COUNTIF('16'!$E$5:$G$56,C$12)*(1+$B$9))</f>
        <v>0</v>
      </c>
      <c r="D90" s="121">
        <f>IF($B$9=0,COUNTIF('16'!$E$5:$G$56,D$12),COUNTIF('16'!$E$5:$G$56,D$12)*(1+$B$9))</f>
        <v>0</v>
      </c>
      <c r="E90" s="121">
        <f>IF($B$9=0,COUNTIF('16'!$E$5:$G$56,E$12),COUNTIF('16'!$E$5:$G$56,E$12)*(1+$B$9))</f>
        <v>0</v>
      </c>
      <c r="F90" s="121">
        <f>IF($B$9=0,COUNTIF('16'!$E$5:$G$56,F$12),COUNTIF('16'!$E$5:$G$56,F$12)*(1+$B$9))</f>
        <v>0</v>
      </c>
      <c r="G90" s="121">
        <f>IF($B$9=0,COUNTIF('16'!$E$5:$G$56,G$12),COUNTIF('16'!$E$5:$G$56,G$12)*(1+$B$9))</f>
        <v>0</v>
      </c>
      <c r="H90" s="121">
        <f>IF($B$9=0,COUNTIF('16'!$E$5:$G$56,H$12),COUNTIF('16'!$E$5:$G$56,H$12)*(1+$B$9))</f>
        <v>0</v>
      </c>
      <c r="I90" s="121">
        <f>IF($B$9=0,COUNTIF('16'!$E$5:$G$56,I$12),COUNTIF('16'!$E$5:$G$56,I$12)*(1+$B$9))</f>
        <v>0</v>
      </c>
      <c r="J90" s="121">
        <f>IF($B$9=0,COUNTIF('16'!$E$5:$G$56,J$12),COUNTIF('16'!$E$5:$G$56,J$12)*(1+$B$9))</f>
        <v>0</v>
      </c>
      <c r="K90" s="121">
        <f>IF($B$9=0,COUNTIF('16'!$E$5:$G$56,K$12),COUNTIF('16'!$E$5:$G$56,K$12)*(1+$B$9))</f>
        <v>0</v>
      </c>
      <c r="L90" s="121">
        <f>IF($B$9=0,COUNTIF('16'!$E$5:$G$56,L$12),COUNTIF('16'!$E$5:$G$56,L$12)*(1+$B$9))</f>
        <v>0</v>
      </c>
      <c r="M90" s="121">
        <f>IF($B$9=0,COUNTIF('16'!$E$5:$G$56,M$12),COUNTIF('16'!$E$5:$G$56,M$12)*(1+$B$9))</f>
        <v>0</v>
      </c>
      <c r="N90" s="121">
        <f>IF($B$9=0,COUNTIF('16'!$E$5:$G$56,N$12),COUNTIF('16'!$E$5:$G$56,N$12)*(1+$B$9))</f>
        <v>0</v>
      </c>
      <c r="O90" s="121">
        <f>IF($B$9=0,COUNTIF('16'!$E$5:$G$56,O$12),COUNTIF('16'!$E$5:$G$56,O$12)*(1+$B$9))</f>
        <v>0</v>
      </c>
      <c r="P90" s="121">
        <f>IF($B$9=0,COUNTIF('16'!$E$5:$G$56,P$12),COUNTIF('16'!$E$5:$G$56,P$12)*(1+$B$9))</f>
        <v>0</v>
      </c>
      <c r="Q90" s="121">
        <f>IF($B$9=0,COUNTIF('16'!$E$5:$G$56,Q$12),COUNTIF('16'!$E$5:$G$56,Q$12)*(1+$B$9))</f>
        <v>0</v>
      </c>
      <c r="R90" s="121">
        <f>IF($B$9=0,COUNTIF('16'!$E$5:$G$56,R$12),COUNTIF('16'!$E$5:$G$56,R$12)*(1+$B$9))</f>
        <v>0</v>
      </c>
      <c r="S90" s="121">
        <f>IF($B$9=0,COUNTIF('16'!$E$5:$G$56,S$12),COUNTIF('16'!$E$5:$G$56,S$12)*(1+$B$9))</f>
        <v>0</v>
      </c>
      <c r="T90" s="121">
        <f>IF($B$9=0,COUNTIF('16'!$E$5:$G$56,T$12),COUNTIF('16'!$E$5:$G$56,T$12)*(1+$B$9))</f>
        <v>0</v>
      </c>
      <c r="U90" s="121">
        <f>IF($B$9=0,COUNTIF('16'!$E$5:$G$56,U$12),COUNTIF('16'!$E$5:$G$56,U$12)*(1+$B$9))</f>
        <v>0</v>
      </c>
      <c r="V90" s="121">
        <f>IF($B$9=0,COUNTIF('16'!$E$5:$G$56,V$12),COUNTIF('16'!$E$5:$G$56,V$12)*(1+$B$9))</f>
        <v>0</v>
      </c>
      <c r="W90" s="121">
        <f>IF($B$9=0,COUNTIF('16'!$E$5:$G$56,W$12),COUNTIF('16'!$E$5:$G$56,W$12)*(1+$B$9))</f>
        <v>0</v>
      </c>
      <c r="X90" s="121">
        <f>IF($B$9=0,COUNTIF('16'!$E$5:$G$56,X$12),COUNTIF('16'!$E$5:$G$56,X$12)*(1+$B$9))</f>
        <v>0</v>
      </c>
      <c r="Y90" s="121">
        <f>IF($B$9=0,COUNTIF('16'!$E$5:$G$56,Y$12),COUNTIF('16'!$E$5:$G$56,Y$12)*(1+$B$9))</f>
        <v>0</v>
      </c>
      <c r="Z90" s="121">
        <f>IF($B$9=0,COUNTIF('16'!$E$5:$G$56,Z$12),COUNTIF('16'!$E$5:$G$56,Z$12)*(1+$B$9))</f>
        <v>0</v>
      </c>
      <c r="AA90" s="121">
        <f>IF($B$9=0,COUNTIF('16'!$E$5:$G$56,AA$12),COUNTIF('16'!$E$5:$G$56,AA$12)*(1+$B$9))</f>
        <v>0</v>
      </c>
      <c r="AB90" s="121">
        <f>IF($B$9=0,COUNTIF('16'!$E$5:$G$56,AB$12),COUNTIF('16'!$E$5:$G$56,AB$12)*(1+$B$9))</f>
        <v>0</v>
      </c>
      <c r="AC90" s="121">
        <f>IF($B$9=0,COUNTIF('16'!$E$5:$G$56,AC$12),COUNTIF('16'!$E$5:$G$56,AC$12)*(1+$B$9))</f>
        <v>0</v>
      </c>
      <c r="AD90" s="121">
        <f>IF($B$9=0,COUNTIF('16'!$E$5:$G$56,AD$12),COUNTIF('16'!$E$5:$G$56,AD$12)*(1+$B$9))</f>
        <v>0</v>
      </c>
      <c r="AE90" s="121">
        <f>IF($B$9=0,COUNTIF('16'!$E$5:$G$56,AE$12),COUNTIF('16'!$E$5:$G$56,AE$12)*(1+$B$9))</f>
        <v>0</v>
      </c>
      <c r="AF90" s="313"/>
      <c r="AG90" s="313"/>
      <c r="AH90" s="313"/>
      <c r="AI90" s="313"/>
      <c r="AJ90" s="313"/>
      <c r="AK90" s="313"/>
    </row>
    <row r="91" spans="1:37" ht="18">
      <c r="A91" s="261" t="s">
        <v>125</v>
      </c>
      <c r="B91" s="121">
        <f>IF($B$9=0,COUNTIF('16'!$H$5:$J$56,B$12),COUNTIF('16'!$H$5:$J$56,B$12)*(1+$B$9))</f>
        <v>0</v>
      </c>
      <c r="C91" s="121">
        <f>IF($B$9=0,COUNTIF('16'!$H$5:$J$56,C$12),COUNTIF('16'!$H$5:$J$56,C$12)*(1+$B$9))</f>
        <v>0</v>
      </c>
      <c r="D91" s="121">
        <f>IF($B$9=0,COUNTIF('16'!$H$5:$J$56,D$12),COUNTIF('16'!$H$5:$J$56,D$12)*(1+$B$9))</f>
        <v>0</v>
      </c>
      <c r="E91" s="121">
        <f>IF($B$9=0,COUNTIF('16'!$H$5:$J$56,E$12),COUNTIF('16'!$H$5:$J$56,E$12)*(1+$B$9))</f>
        <v>0</v>
      </c>
      <c r="F91" s="121">
        <f>IF($B$9=0,COUNTIF('16'!$H$5:$J$56,F$12),COUNTIF('16'!$H$5:$J$56,F$12)*(1+$B$9))</f>
        <v>0</v>
      </c>
      <c r="G91" s="121">
        <f>IF($B$9=0,COUNTIF('16'!$H$5:$J$56,G$12),COUNTIF('16'!$H$5:$J$56,G$12)*(1+$B$9))</f>
        <v>0</v>
      </c>
      <c r="H91" s="121">
        <f>IF($B$9=0,COUNTIF('16'!$H$5:$J$56,H$12),COUNTIF('16'!$H$5:$J$56,H$12)*(1+$B$9))</f>
        <v>0</v>
      </c>
      <c r="I91" s="121">
        <f>IF($B$9=0,COUNTIF('16'!$H$5:$J$56,I$12),COUNTIF('16'!$H$5:$J$56,I$12)*(1+$B$9))</f>
        <v>0</v>
      </c>
      <c r="J91" s="121">
        <f>IF($B$9=0,COUNTIF('16'!$H$5:$J$56,J$12),COUNTIF('16'!$H$5:$J$56,J$12)*(1+$B$9))</f>
        <v>0</v>
      </c>
      <c r="K91" s="121">
        <f>IF($B$9=0,COUNTIF('16'!$H$5:$J$56,K$12),COUNTIF('16'!$H$5:$J$56,K$12)*(1+$B$9))</f>
        <v>0</v>
      </c>
      <c r="L91" s="121">
        <f>IF($B$9=0,COUNTIF('16'!$H$5:$J$56,L$12),COUNTIF('16'!$H$5:$J$56,L$12)*(1+$B$9))</f>
        <v>0</v>
      </c>
      <c r="M91" s="121">
        <f>IF($B$9=0,COUNTIF('16'!$H$5:$J$56,M$12),COUNTIF('16'!$H$5:$J$56,M$12)*(1+$B$9))</f>
        <v>0</v>
      </c>
      <c r="N91" s="121">
        <f>IF($B$9=0,COUNTIF('16'!$H$5:$J$56,N$12),COUNTIF('16'!$H$5:$J$56,N$12)*(1+$B$9))</f>
        <v>0</v>
      </c>
      <c r="O91" s="121">
        <f>IF($B$9=0,COUNTIF('16'!$H$5:$J$56,O$12),COUNTIF('16'!$H$5:$J$56,O$12)*(1+$B$9))</f>
        <v>0</v>
      </c>
      <c r="P91" s="121">
        <f>IF($B$9=0,COUNTIF('16'!$H$5:$J$56,P$12),COUNTIF('16'!$H$5:$J$56,P$12)*(1+$B$9))</f>
        <v>0</v>
      </c>
      <c r="Q91" s="121">
        <f>IF($B$9=0,COUNTIF('16'!$H$5:$J$56,Q$12),COUNTIF('16'!$H$5:$J$56,Q$12)*(1+$B$9))</f>
        <v>0</v>
      </c>
      <c r="R91" s="121">
        <f>IF($B$9=0,COUNTIF('16'!$H$5:$J$56,R$12),COUNTIF('16'!$H$5:$J$56,R$12)*(1+$B$9))</f>
        <v>0</v>
      </c>
      <c r="S91" s="121">
        <f>IF($B$9=0,COUNTIF('16'!$H$5:$J$56,S$12),COUNTIF('16'!$H$5:$J$56,S$12)*(1+$B$9))</f>
        <v>0</v>
      </c>
      <c r="T91" s="121">
        <f>IF($B$9=0,COUNTIF('16'!$H$5:$J$56,T$12),COUNTIF('16'!$H$5:$J$56,T$12)*(1+$B$9))</f>
        <v>0</v>
      </c>
      <c r="U91" s="121">
        <f>IF($B$9=0,COUNTIF('16'!$H$5:$J$56,U$12),COUNTIF('16'!$H$5:$J$56,U$12)*(1+$B$9))</f>
        <v>0</v>
      </c>
      <c r="V91" s="121">
        <f>IF($B$9=0,COUNTIF('16'!$H$5:$J$56,V$12),COUNTIF('16'!$H$5:$J$56,V$12)*(1+$B$9))</f>
        <v>0</v>
      </c>
      <c r="W91" s="121">
        <f>IF($B$9=0,COUNTIF('16'!$H$5:$J$56,W$12),COUNTIF('16'!$H$5:$J$56,W$12)*(1+$B$9))</f>
        <v>0</v>
      </c>
      <c r="X91" s="121">
        <f>IF($B$9=0,COUNTIF('16'!$H$5:$J$56,X$12),COUNTIF('16'!$H$5:$J$56,X$12)*(1+$B$9))</f>
        <v>0</v>
      </c>
      <c r="Y91" s="121">
        <f>IF($B$9=0,COUNTIF('16'!$H$5:$J$56,Y$12),COUNTIF('16'!$H$5:$J$56,Y$12)*(1+$B$9))</f>
        <v>0</v>
      </c>
      <c r="Z91" s="121">
        <f>IF($B$9=0,COUNTIF('16'!$H$5:$J$56,Z$12),COUNTIF('16'!$H$5:$J$56,Z$12)*(1+$B$9))</f>
        <v>0</v>
      </c>
      <c r="AA91" s="121">
        <f>IF($B$9=0,COUNTIF('16'!$H$5:$J$56,AA$12),COUNTIF('16'!$H$5:$J$56,AA$12)*(1+$B$9))</f>
        <v>0</v>
      </c>
      <c r="AB91" s="121">
        <f>IF($B$9=0,COUNTIF('16'!$H$5:$J$56,AB$12),COUNTIF('16'!$H$5:$J$56,AB$12)*(1+$B$9))</f>
        <v>0</v>
      </c>
      <c r="AC91" s="121">
        <f>IF($B$9=0,COUNTIF('16'!$H$5:$J$56,AC$12),COUNTIF('16'!$H$5:$J$56,AC$12)*(1+$B$9))</f>
        <v>0</v>
      </c>
      <c r="AD91" s="121">
        <f>IF($B$9=0,COUNTIF('16'!$H$5:$J$56,AD$12),COUNTIF('16'!$H$5:$J$56,AD$12)*(1+$B$9))</f>
        <v>0</v>
      </c>
      <c r="AE91" s="121">
        <f>IF($B$9=0,COUNTIF('16'!$H$5:$J$56,AE$12),COUNTIF('16'!$H$5:$J$56,AE$12)*(1+$B$9))</f>
        <v>0</v>
      </c>
      <c r="AF91" s="313"/>
      <c r="AG91" s="313"/>
      <c r="AH91" s="313"/>
      <c r="AI91" s="313"/>
      <c r="AJ91" s="313"/>
      <c r="AK91" s="313"/>
    </row>
    <row r="92" spans="1:37" ht="18">
      <c r="A92" s="261" t="s">
        <v>126</v>
      </c>
      <c r="B92" s="121">
        <f>IF($B$9=0,COUNTIF('16'!$K$5:$M$56,B$12),COUNTIF('16'!$K$5:$M$56,B$12)*(1+$B$9))</f>
        <v>0</v>
      </c>
      <c r="C92" s="121">
        <f>IF($B$9=0,COUNTIF('16'!$K$5:$M$56,C$12),COUNTIF('16'!$K$5:$M$56,C$12)*(1+$B$9))</f>
        <v>0</v>
      </c>
      <c r="D92" s="121">
        <f>IF($B$9=0,COUNTIF('16'!$K$5:$M$56,D$12),COUNTIF('16'!$K$5:$M$56,D$12)*(1+$B$9))</f>
        <v>0</v>
      </c>
      <c r="E92" s="121">
        <f>IF($B$9=0,COUNTIF('16'!$K$5:$M$56,E$12),COUNTIF('16'!$K$5:$M$56,E$12)*(1+$B$9))</f>
        <v>0</v>
      </c>
      <c r="F92" s="121">
        <f>IF($B$9=0,COUNTIF('16'!$K$5:$M$56,F$12),COUNTIF('16'!$K$5:$M$56,F$12)*(1+$B$9))</f>
        <v>0</v>
      </c>
      <c r="G92" s="121">
        <f>IF($B$9=0,COUNTIF('16'!$K$5:$M$56,G$12),COUNTIF('16'!$K$5:$M$56,G$12)*(1+$B$9))</f>
        <v>0</v>
      </c>
      <c r="H92" s="121">
        <f>IF($B$9=0,COUNTIF('16'!$K$5:$M$56,H$12),COUNTIF('16'!$K$5:$M$56,H$12)*(1+$B$9))</f>
        <v>0</v>
      </c>
      <c r="I92" s="121">
        <f>IF($B$9=0,COUNTIF('16'!$K$5:$M$56,I$12),COUNTIF('16'!$K$5:$M$56,I$12)*(1+$B$9))</f>
        <v>0</v>
      </c>
      <c r="J92" s="121">
        <f>IF($B$9=0,COUNTIF('16'!$K$5:$M$56,J$12),COUNTIF('16'!$K$5:$M$56,J$12)*(1+$B$9))</f>
        <v>0</v>
      </c>
      <c r="K92" s="121">
        <f>IF($B$9=0,COUNTIF('16'!$K$5:$M$56,K$12),COUNTIF('16'!$K$5:$M$56,K$12)*(1+$B$9))</f>
        <v>0</v>
      </c>
      <c r="L92" s="121">
        <f>IF($B$9=0,COUNTIF('16'!$K$5:$M$56,L$12),COUNTIF('16'!$K$5:$M$56,L$12)*(1+$B$9))</f>
        <v>0</v>
      </c>
      <c r="M92" s="121">
        <f>IF($B$9=0,COUNTIF('16'!$K$5:$M$56,M$12),COUNTIF('16'!$K$5:$M$56,M$12)*(1+$B$9))</f>
        <v>0</v>
      </c>
      <c r="N92" s="121">
        <f>IF($B$9=0,COUNTIF('16'!$K$5:$M$56,N$12),COUNTIF('16'!$K$5:$M$56,N$12)*(1+$B$9))</f>
        <v>0</v>
      </c>
      <c r="O92" s="121">
        <f>IF($B$9=0,COUNTIF('16'!$K$5:$M$56,O$12),COUNTIF('16'!$K$5:$M$56,O$12)*(1+$B$9))</f>
        <v>0</v>
      </c>
      <c r="P92" s="121">
        <f>IF($B$9=0,COUNTIF('16'!$K$5:$M$56,P$12),COUNTIF('16'!$K$5:$M$56,P$12)*(1+$B$9))</f>
        <v>0</v>
      </c>
      <c r="Q92" s="121">
        <f>IF($B$9=0,COUNTIF('16'!$K$5:$M$56,Q$12),COUNTIF('16'!$K$5:$M$56,Q$12)*(1+$B$9))</f>
        <v>0</v>
      </c>
      <c r="R92" s="121">
        <f>IF($B$9=0,COUNTIF('16'!$K$5:$M$56,R$12),COUNTIF('16'!$K$5:$M$56,R$12)*(1+$B$9))</f>
        <v>0</v>
      </c>
      <c r="S92" s="121">
        <f>IF($B$9=0,COUNTIF('16'!$K$5:$M$56,S$12),COUNTIF('16'!$K$5:$M$56,S$12)*(1+$B$9))</f>
        <v>0</v>
      </c>
      <c r="T92" s="121">
        <f>IF($B$9=0,COUNTIF('16'!$K$5:$M$56,T$12),COUNTIF('16'!$K$5:$M$56,T$12)*(1+$B$9))</f>
        <v>0</v>
      </c>
      <c r="U92" s="121">
        <f>IF($B$9=0,COUNTIF('16'!$K$5:$M$56,U$12),COUNTIF('16'!$K$5:$M$56,U$12)*(1+$B$9))</f>
        <v>0</v>
      </c>
      <c r="V92" s="121">
        <f>IF($B$9=0,COUNTIF('16'!$K$5:$M$56,V$12),COUNTIF('16'!$K$5:$M$56,V$12)*(1+$B$9))</f>
        <v>0</v>
      </c>
      <c r="W92" s="121">
        <f>IF($B$9=0,COUNTIF('16'!$K$5:$M$56,W$12),COUNTIF('16'!$K$5:$M$56,W$12)*(1+$B$9))</f>
        <v>0</v>
      </c>
      <c r="X92" s="121">
        <f>IF($B$9=0,COUNTIF('16'!$K$5:$M$56,X$12),COUNTIF('16'!$K$5:$M$56,X$12)*(1+$B$9))</f>
        <v>0</v>
      </c>
      <c r="Y92" s="121">
        <f>IF($B$9=0,COUNTIF('16'!$K$5:$M$56,Y$12),COUNTIF('16'!$K$5:$M$56,Y$12)*(1+$B$9))</f>
        <v>0</v>
      </c>
      <c r="Z92" s="121">
        <f>IF($B$9=0,COUNTIF('16'!$K$5:$M$56,Z$12),COUNTIF('16'!$K$5:$M$56,Z$12)*(1+$B$9))</f>
        <v>0</v>
      </c>
      <c r="AA92" s="121">
        <f>IF($B$9=0,COUNTIF('16'!$K$5:$M$56,AA$12),COUNTIF('16'!$K$5:$M$56,AA$12)*(1+$B$9))</f>
        <v>0</v>
      </c>
      <c r="AB92" s="121">
        <f>IF($B$9=0,COUNTIF('16'!$K$5:$M$56,AB$12),COUNTIF('16'!$K$5:$M$56,AB$12)*(1+$B$9))</f>
        <v>0</v>
      </c>
      <c r="AC92" s="121">
        <f>IF($B$9=0,COUNTIF('16'!$K$5:$M$56,AC$12),COUNTIF('16'!$K$5:$M$56,AC$12)*(1+$B$9))</f>
        <v>0</v>
      </c>
      <c r="AD92" s="121">
        <f>IF($B$9=0,COUNTIF('16'!$K$5:$M$56,AD$12),COUNTIF('16'!$K$5:$M$56,AD$12)*(1+$B$9))</f>
        <v>0</v>
      </c>
      <c r="AE92" s="121">
        <f>IF($B$9=0,COUNTIF('16'!$K$5:$M$56,AE$12),COUNTIF('16'!$K$5:$M$56,AE$12)*(1+$B$9))</f>
        <v>0</v>
      </c>
      <c r="AF92" s="313"/>
      <c r="AG92" s="313"/>
      <c r="AH92" s="313"/>
      <c r="AI92" s="313"/>
      <c r="AJ92" s="313"/>
      <c r="AK92" s="313"/>
    </row>
    <row r="93" spans="1:37" s="54" customFormat="1" ht="18">
      <c r="A93" s="262" t="s">
        <v>127</v>
      </c>
      <c r="B93" s="122">
        <f t="shared" ref="B93:AE93" si="15">SUM(B90:B92)</f>
        <v>0</v>
      </c>
      <c r="C93" s="122">
        <f t="shared" si="15"/>
        <v>0</v>
      </c>
      <c r="D93" s="122">
        <f t="shared" si="15"/>
        <v>0</v>
      </c>
      <c r="E93" s="122">
        <f t="shared" si="15"/>
        <v>0</v>
      </c>
      <c r="F93" s="122">
        <f t="shared" si="15"/>
        <v>0</v>
      </c>
      <c r="G93" s="122">
        <f t="shared" si="15"/>
        <v>0</v>
      </c>
      <c r="H93" s="122">
        <f t="shared" si="15"/>
        <v>0</v>
      </c>
      <c r="I93" s="122">
        <f t="shared" si="15"/>
        <v>0</v>
      </c>
      <c r="J93" s="122">
        <f t="shared" si="15"/>
        <v>0</v>
      </c>
      <c r="K93" s="122">
        <f t="shared" si="15"/>
        <v>0</v>
      </c>
      <c r="L93" s="122">
        <f t="shared" si="15"/>
        <v>0</v>
      </c>
      <c r="M93" s="122">
        <f t="shared" si="15"/>
        <v>0</v>
      </c>
      <c r="N93" s="122">
        <f t="shared" si="15"/>
        <v>0</v>
      </c>
      <c r="O93" s="122">
        <f t="shared" si="15"/>
        <v>0</v>
      </c>
      <c r="P93" s="122">
        <f t="shared" si="15"/>
        <v>0</v>
      </c>
      <c r="Q93" s="122">
        <f t="shared" si="15"/>
        <v>0</v>
      </c>
      <c r="R93" s="122">
        <f t="shared" si="15"/>
        <v>0</v>
      </c>
      <c r="S93" s="122">
        <f t="shared" si="15"/>
        <v>0</v>
      </c>
      <c r="T93" s="122">
        <f t="shared" si="15"/>
        <v>0</v>
      </c>
      <c r="U93" s="122">
        <f t="shared" si="15"/>
        <v>0</v>
      </c>
      <c r="V93" s="122">
        <f t="shared" si="15"/>
        <v>0</v>
      </c>
      <c r="W93" s="122">
        <f t="shared" si="15"/>
        <v>0</v>
      </c>
      <c r="X93" s="122">
        <f t="shared" si="15"/>
        <v>0</v>
      </c>
      <c r="Y93" s="122">
        <f t="shared" si="15"/>
        <v>0</v>
      </c>
      <c r="Z93" s="122">
        <f t="shared" si="15"/>
        <v>0</v>
      </c>
      <c r="AA93" s="122">
        <f t="shared" si="15"/>
        <v>0</v>
      </c>
      <c r="AB93" s="122">
        <f t="shared" si="15"/>
        <v>0</v>
      </c>
      <c r="AC93" s="122">
        <f t="shared" si="15"/>
        <v>0</v>
      </c>
      <c r="AD93" s="122">
        <f t="shared" si="15"/>
        <v>0</v>
      </c>
      <c r="AE93" s="122">
        <f t="shared" si="15"/>
        <v>0</v>
      </c>
    </row>
    <row r="94" spans="1:37" ht="18">
      <c r="A94" s="103">
        <f>IF('BORDEREAU DE COMMANDE'!C25="","",'BORDEREAU DE COMMANDE'!C25)</f>
        <v>17</v>
      </c>
      <c r="B94" s="123"/>
      <c r="C94" s="123"/>
      <c r="D94" s="123"/>
      <c r="E94" s="123"/>
      <c r="F94" s="123"/>
      <c r="G94" s="123"/>
      <c r="H94" s="123"/>
      <c r="I94" s="123"/>
      <c r="J94" s="123"/>
      <c r="K94" s="123"/>
      <c r="L94" s="123"/>
      <c r="M94" s="123"/>
      <c r="N94" s="123"/>
      <c r="O94" s="123"/>
      <c r="P94" s="123"/>
      <c r="Q94" s="123"/>
      <c r="R94" s="123"/>
      <c r="S94" s="123"/>
      <c r="T94" s="123"/>
      <c r="U94" s="123"/>
      <c r="V94" s="123"/>
      <c r="W94" s="123"/>
      <c r="X94" s="123"/>
      <c r="Y94" s="123"/>
      <c r="Z94" s="123"/>
      <c r="AA94" s="123"/>
      <c r="AB94" s="123"/>
      <c r="AC94" s="123"/>
      <c r="AD94" s="123"/>
      <c r="AE94" s="123"/>
      <c r="AF94" s="313"/>
      <c r="AG94" s="313"/>
      <c r="AH94" s="313"/>
      <c r="AI94" s="313"/>
      <c r="AJ94" s="313"/>
      <c r="AK94" s="313"/>
    </row>
    <row r="95" spans="1:37" ht="18">
      <c r="A95" s="261" t="s">
        <v>124</v>
      </c>
      <c r="B95" s="121">
        <f>IF($B$9=0,COUNTIF('17'!$E$5:$G$56,B$12),COUNTIF('17'!$E$5:$G$56,B$12)*(1+$B$9))</f>
        <v>0</v>
      </c>
      <c r="C95" s="121">
        <f>IF($B$9=0,COUNTIF('17'!$E$5:$G$56,C$12),COUNTIF('17'!$E$5:$G$56,C$12)*(1+$B$9))</f>
        <v>0</v>
      </c>
      <c r="D95" s="121">
        <f>IF($B$9=0,COUNTIF('17'!$E$5:$G$56,D$12),COUNTIF('17'!$E$5:$G$56,D$12)*(1+$B$9))</f>
        <v>0</v>
      </c>
      <c r="E95" s="121">
        <f>IF($B$9=0,COUNTIF('17'!$E$5:$G$56,E$12),COUNTIF('17'!$E$5:$G$56,E$12)*(1+$B$9))</f>
        <v>0</v>
      </c>
      <c r="F95" s="121">
        <f>IF($B$9=0,COUNTIF('17'!$E$5:$G$56,F$12),COUNTIF('17'!$E$5:$G$56,F$12)*(1+$B$9))</f>
        <v>0</v>
      </c>
      <c r="G95" s="121">
        <f>IF($B$9=0,COUNTIF('17'!$E$5:$G$56,G$12),COUNTIF('17'!$E$5:$G$56,G$12)*(1+$B$9))</f>
        <v>0</v>
      </c>
      <c r="H95" s="121">
        <f>IF($B$9=0,COUNTIF('17'!$E$5:$G$56,H$12),COUNTIF('17'!$E$5:$G$56,H$12)*(1+$B$9))</f>
        <v>0</v>
      </c>
      <c r="I95" s="121">
        <f>IF($B$9=0,COUNTIF('17'!$E$5:$G$56,I$12),COUNTIF('17'!$E$5:$G$56,I$12)*(1+$B$9))</f>
        <v>0</v>
      </c>
      <c r="J95" s="121">
        <f>IF($B$9=0,COUNTIF('17'!$E$5:$G$56,J$12),COUNTIF('17'!$E$5:$G$56,J$12)*(1+$B$9))</f>
        <v>0</v>
      </c>
      <c r="K95" s="121">
        <f>IF($B$9=0,COUNTIF('17'!$E$5:$G$56,K$12),COUNTIF('17'!$E$5:$G$56,K$12)*(1+$B$9))</f>
        <v>0</v>
      </c>
      <c r="L95" s="121">
        <f>IF($B$9=0,COUNTIF('17'!$E$5:$G$56,L$12),COUNTIF('17'!$E$5:$G$56,L$12)*(1+$B$9))</f>
        <v>0</v>
      </c>
      <c r="M95" s="121">
        <f>IF($B$9=0,COUNTIF('17'!$E$5:$G$56,M$12),COUNTIF('17'!$E$5:$G$56,M$12)*(1+$B$9))</f>
        <v>0</v>
      </c>
      <c r="N95" s="121">
        <f>IF($B$9=0,COUNTIF('17'!$E$5:$G$56,N$12),COUNTIF('17'!$E$5:$G$56,N$12)*(1+$B$9))</f>
        <v>0</v>
      </c>
      <c r="O95" s="121">
        <f>IF($B$9=0,COUNTIF('17'!$E$5:$G$56,O$12),COUNTIF('17'!$E$5:$G$56,O$12)*(1+$B$9))</f>
        <v>0</v>
      </c>
      <c r="P95" s="121">
        <f>IF($B$9=0,COUNTIF('17'!$E$5:$G$56,P$12),COUNTIF('17'!$E$5:$G$56,P$12)*(1+$B$9))</f>
        <v>0</v>
      </c>
      <c r="Q95" s="121">
        <f>IF($B$9=0,COUNTIF('17'!$E$5:$G$56,Q$12),COUNTIF('17'!$E$5:$G$56,Q$12)*(1+$B$9))</f>
        <v>0</v>
      </c>
      <c r="R95" s="121">
        <f>IF($B$9=0,COUNTIF('17'!$E$5:$G$56,R$12),COUNTIF('17'!$E$5:$G$56,R$12)*(1+$B$9))</f>
        <v>0</v>
      </c>
      <c r="S95" s="121">
        <f>IF($B$9=0,COUNTIF('17'!$E$5:$G$56,S$12),COUNTIF('17'!$E$5:$G$56,S$12)*(1+$B$9))</f>
        <v>0</v>
      </c>
      <c r="T95" s="121">
        <f>IF($B$9=0,COUNTIF('17'!$E$5:$G$56,T$12),COUNTIF('17'!$E$5:$G$56,T$12)*(1+$B$9))</f>
        <v>0</v>
      </c>
      <c r="U95" s="121">
        <f>IF($B$9=0,COUNTIF('17'!$E$5:$G$56,U$12),COUNTIF('17'!$E$5:$G$56,U$12)*(1+$B$9))</f>
        <v>0</v>
      </c>
      <c r="V95" s="121">
        <f>IF($B$9=0,COUNTIF('17'!$E$5:$G$56,V$12),COUNTIF('17'!$E$5:$G$56,V$12)*(1+$B$9))</f>
        <v>0</v>
      </c>
      <c r="W95" s="121">
        <f>IF($B$9=0,COUNTIF('17'!$E$5:$G$56,W$12),COUNTIF('17'!$E$5:$G$56,W$12)*(1+$B$9))</f>
        <v>0</v>
      </c>
      <c r="X95" s="121">
        <f>IF($B$9=0,COUNTIF('17'!$E$5:$G$56,X$12),COUNTIF('17'!$E$5:$G$56,X$12)*(1+$B$9))</f>
        <v>0</v>
      </c>
      <c r="Y95" s="121">
        <f>IF($B$9=0,COUNTIF('17'!$E$5:$G$56,Y$12),COUNTIF('17'!$E$5:$G$56,Y$12)*(1+$B$9))</f>
        <v>0</v>
      </c>
      <c r="Z95" s="121">
        <f>IF($B$9=0,COUNTIF('17'!$E$5:$G$56,Z$12),COUNTIF('17'!$E$5:$G$56,Z$12)*(1+$B$9))</f>
        <v>0</v>
      </c>
      <c r="AA95" s="121">
        <f>IF($B$9=0,COUNTIF('17'!$E$5:$G$56,AA$12),COUNTIF('17'!$E$5:$G$56,AA$12)*(1+$B$9))</f>
        <v>0</v>
      </c>
      <c r="AB95" s="121">
        <f>IF($B$9=0,COUNTIF('17'!$E$5:$G$56,AB$12),COUNTIF('17'!$E$5:$G$56,AB$12)*(1+$B$9))</f>
        <v>0</v>
      </c>
      <c r="AC95" s="121">
        <f>IF($B$9=0,COUNTIF('17'!$E$5:$G$56,AC$12),COUNTIF('17'!$E$5:$G$56,AC$12)*(1+$B$9))</f>
        <v>0</v>
      </c>
      <c r="AD95" s="121">
        <f>IF($B$9=0,COUNTIF('17'!$E$5:$G$56,AD$12),COUNTIF('17'!$E$5:$G$56,AD$12)*(1+$B$9))</f>
        <v>0</v>
      </c>
      <c r="AE95" s="121">
        <f>IF($B$9=0,COUNTIF('17'!$E$5:$G$56,AE$12),COUNTIF('17'!$E$5:$G$56,AE$12)*(1+$B$9))</f>
        <v>0</v>
      </c>
      <c r="AF95" s="313"/>
      <c r="AG95" s="313"/>
      <c r="AH95" s="313"/>
      <c r="AI95" s="313"/>
      <c r="AJ95" s="313"/>
      <c r="AK95" s="313"/>
    </row>
    <row r="96" spans="1:37" ht="18">
      <c r="A96" s="261" t="s">
        <v>125</v>
      </c>
      <c r="B96" s="121">
        <f>IF($B$9=0,COUNTIF('17'!$H$5:$J$56,B$12),COUNTIF('17'!$H$5:$J$56,B$12)*(1+$B$9))</f>
        <v>0</v>
      </c>
      <c r="C96" s="121">
        <f>IF($B$9=0,COUNTIF('17'!$H$5:$J$56,C$12),COUNTIF('17'!$H$5:$J$56,C$12)*(1+$B$9))</f>
        <v>0</v>
      </c>
      <c r="D96" s="121">
        <f>IF($B$9=0,COUNTIF('17'!$H$5:$J$56,D$12),COUNTIF('17'!$H$5:$J$56,D$12)*(1+$B$9))</f>
        <v>0</v>
      </c>
      <c r="E96" s="121">
        <f>IF($B$9=0,COUNTIF('17'!$H$5:$J$56,E$12),COUNTIF('17'!$H$5:$J$56,E$12)*(1+$B$9))</f>
        <v>0</v>
      </c>
      <c r="F96" s="121">
        <f>IF($B$9=0,COUNTIF('17'!$H$5:$J$56,F$12),COUNTIF('17'!$H$5:$J$56,F$12)*(1+$B$9))</f>
        <v>0</v>
      </c>
      <c r="G96" s="121">
        <f>IF($B$9=0,COUNTIF('17'!$H$5:$J$56,G$12),COUNTIF('17'!$H$5:$J$56,G$12)*(1+$B$9))</f>
        <v>0</v>
      </c>
      <c r="H96" s="121">
        <f>IF($B$9=0,COUNTIF('17'!$H$5:$J$56,H$12),COUNTIF('17'!$H$5:$J$56,H$12)*(1+$B$9))</f>
        <v>0</v>
      </c>
      <c r="I96" s="121">
        <f>IF($B$9=0,COUNTIF('17'!$H$5:$J$56,I$12),COUNTIF('17'!$H$5:$J$56,I$12)*(1+$B$9))</f>
        <v>0</v>
      </c>
      <c r="J96" s="121">
        <f>IF($B$9=0,COUNTIF('17'!$H$5:$J$56,J$12),COUNTIF('17'!$H$5:$J$56,J$12)*(1+$B$9))</f>
        <v>0</v>
      </c>
      <c r="K96" s="121">
        <f>IF($B$9=0,COUNTIF('17'!$H$5:$J$56,K$12),COUNTIF('17'!$H$5:$J$56,K$12)*(1+$B$9))</f>
        <v>0</v>
      </c>
      <c r="L96" s="121">
        <f>IF($B$9=0,COUNTIF('17'!$H$5:$J$56,L$12),COUNTIF('17'!$H$5:$J$56,L$12)*(1+$B$9))</f>
        <v>0</v>
      </c>
      <c r="M96" s="121">
        <f>IF($B$9=0,COUNTIF('17'!$H$5:$J$56,M$12),COUNTIF('17'!$H$5:$J$56,M$12)*(1+$B$9))</f>
        <v>0</v>
      </c>
      <c r="N96" s="121">
        <f>IF($B$9=0,COUNTIF('17'!$H$5:$J$56,N$12),COUNTIF('17'!$H$5:$J$56,N$12)*(1+$B$9))</f>
        <v>0</v>
      </c>
      <c r="O96" s="121">
        <f>IF($B$9=0,COUNTIF('17'!$H$5:$J$56,O$12),COUNTIF('17'!$H$5:$J$56,O$12)*(1+$B$9))</f>
        <v>0</v>
      </c>
      <c r="P96" s="121">
        <f>IF($B$9=0,COUNTIF('17'!$H$5:$J$56,P$12),COUNTIF('17'!$H$5:$J$56,P$12)*(1+$B$9))</f>
        <v>0</v>
      </c>
      <c r="Q96" s="121">
        <f>IF($B$9=0,COUNTIF('17'!$H$5:$J$56,Q$12),COUNTIF('17'!$H$5:$J$56,Q$12)*(1+$B$9))</f>
        <v>0</v>
      </c>
      <c r="R96" s="121">
        <f>IF($B$9=0,COUNTIF('17'!$H$5:$J$56,R$12),COUNTIF('17'!$H$5:$J$56,R$12)*(1+$B$9))</f>
        <v>0</v>
      </c>
      <c r="S96" s="121">
        <f>IF($B$9=0,COUNTIF('17'!$H$5:$J$56,S$12),COUNTIF('17'!$H$5:$J$56,S$12)*(1+$B$9))</f>
        <v>0</v>
      </c>
      <c r="T96" s="121">
        <f>IF($B$9=0,COUNTIF('17'!$H$5:$J$56,T$12),COUNTIF('17'!$H$5:$J$56,T$12)*(1+$B$9))</f>
        <v>0</v>
      </c>
      <c r="U96" s="121">
        <f>IF($B$9=0,COUNTIF('17'!$H$5:$J$56,U$12),COUNTIF('17'!$H$5:$J$56,U$12)*(1+$B$9))</f>
        <v>0</v>
      </c>
      <c r="V96" s="121">
        <f>IF($B$9=0,COUNTIF('17'!$H$5:$J$56,V$12),COUNTIF('17'!$H$5:$J$56,V$12)*(1+$B$9))</f>
        <v>0</v>
      </c>
      <c r="W96" s="121">
        <f>IF($B$9=0,COUNTIF('17'!$H$5:$J$56,W$12),COUNTIF('17'!$H$5:$J$56,W$12)*(1+$B$9))</f>
        <v>0</v>
      </c>
      <c r="X96" s="121">
        <f>IF($B$9=0,COUNTIF('17'!$H$5:$J$56,X$12),COUNTIF('17'!$H$5:$J$56,X$12)*(1+$B$9))</f>
        <v>0</v>
      </c>
      <c r="Y96" s="121">
        <f>IF($B$9=0,COUNTIF('17'!$H$5:$J$56,Y$12),COUNTIF('17'!$H$5:$J$56,Y$12)*(1+$B$9))</f>
        <v>0</v>
      </c>
      <c r="Z96" s="121">
        <f>IF($B$9=0,COUNTIF('17'!$H$5:$J$56,Z$12),COUNTIF('17'!$H$5:$J$56,Z$12)*(1+$B$9))</f>
        <v>0</v>
      </c>
      <c r="AA96" s="121">
        <f>IF($B$9=0,COUNTIF('17'!$H$5:$J$56,AA$12),COUNTIF('17'!$H$5:$J$56,AA$12)*(1+$B$9))</f>
        <v>0</v>
      </c>
      <c r="AB96" s="121">
        <f>IF($B$9=0,COUNTIF('17'!$H$5:$J$56,AB$12),COUNTIF('17'!$H$5:$J$56,AB$12)*(1+$B$9))</f>
        <v>0</v>
      </c>
      <c r="AC96" s="121">
        <f>IF($B$9=0,COUNTIF('17'!$H$5:$J$56,AC$12),COUNTIF('17'!$H$5:$J$56,AC$12)*(1+$B$9))</f>
        <v>0</v>
      </c>
      <c r="AD96" s="121">
        <f>IF($B$9=0,COUNTIF('17'!$H$5:$J$56,AD$12),COUNTIF('17'!$H$5:$J$56,AD$12)*(1+$B$9))</f>
        <v>0</v>
      </c>
      <c r="AE96" s="121">
        <f>IF($B$9=0,COUNTIF('17'!$H$5:$J$56,AE$12),COUNTIF('17'!$H$5:$J$56,AE$12)*(1+$B$9))</f>
        <v>0</v>
      </c>
      <c r="AF96" s="313"/>
      <c r="AG96" s="313"/>
      <c r="AH96" s="313"/>
      <c r="AI96" s="313"/>
      <c r="AJ96" s="313"/>
      <c r="AK96" s="313"/>
    </row>
    <row r="97" spans="1:37" ht="18">
      <c r="A97" s="261" t="s">
        <v>126</v>
      </c>
      <c r="B97" s="121">
        <f>IF($B$9=0,COUNTIF('17'!$K$5:$M$56,B$12),COUNTIF('17'!$K$5:$M$56,B$12)*(1+$B$9))</f>
        <v>0</v>
      </c>
      <c r="C97" s="121">
        <f>IF($B$9=0,COUNTIF('17'!$K$5:$M$56,C$12),COUNTIF('17'!$K$5:$M$56,C$12)*(1+$B$9))</f>
        <v>0</v>
      </c>
      <c r="D97" s="121">
        <f>IF($B$9=0,COUNTIF('17'!$K$5:$M$56,D$12),COUNTIF('17'!$K$5:$M$56,D$12)*(1+$B$9))</f>
        <v>0</v>
      </c>
      <c r="E97" s="121">
        <f>IF($B$9=0,COUNTIF('17'!$K$5:$M$56,E$12),COUNTIF('17'!$K$5:$M$56,E$12)*(1+$B$9))</f>
        <v>0</v>
      </c>
      <c r="F97" s="121">
        <f>IF($B$9=0,COUNTIF('17'!$K$5:$M$56,F$12),COUNTIF('17'!$K$5:$M$56,F$12)*(1+$B$9))</f>
        <v>0</v>
      </c>
      <c r="G97" s="121">
        <f>IF($B$9=0,COUNTIF('17'!$K$5:$M$56,G$12),COUNTIF('17'!$K$5:$M$56,G$12)*(1+$B$9))</f>
        <v>0</v>
      </c>
      <c r="H97" s="121">
        <f>IF($B$9=0,COUNTIF('17'!$K$5:$M$56,H$12),COUNTIF('17'!$K$5:$M$56,H$12)*(1+$B$9))</f>
        <v>0</v>
      </c>
      <c r="I97" s="121">
        <f>IF($B$9=0,COUNTIF('17'!$K$5:$M$56,I$12),COUNTIF('17'!$K$5:$M$56,I$12)*(1+$B$9))</f>
        <v>0</v>
      </c>
      <c r="J97" s="121">
        <f>IF($B$9=0,COUNTIF('17'!$K$5:$M$56,J$12),COUNTIF('17'!$K$5:$M$56,J$12)*(1+$B$9))</f>
        <v>0</v>
      </c>
      <c r="K97" s="121">
        <f>IF($B$9=0,COUNTIF('17'!$K$5:$M$56,K$12),COUNTIF('17'!$K$5:$M$56,K$12)*(1+$B$9))</f>
        <v>0</v>
      </c>
      <c r="L97" s="121">
        <f>IF($B$9=0,COUNTIF('17'!$K$5:$M$56,L$12),COUNTIF('17'!$K$5:$M$56,L$12)*(1+$B$9))</f>
        <v>0</v>
      </c>
      <c r="M97" s="121">
        <f>IF($B$9=0,COUNTIF('17'!$K$5:$M$56,M$12),COUNTIF('17'!$K$5:$M$56,M$12)*(1+$B$9))</f>
        <v>0</v>
      </c>
      <c r="N97" s="121">
        <f>IF($B$9=0,COUNTIF('17'!$K$5:$M$56,N$12),COUNTIF('17'!$K$5:$M$56,N$12)*(1+$B$9))</f>
        <v>0</v>
      </c>
      <c r="O97" s="121">
        <f>IF($B$9=0,COUNTIF('17'!$K$5:$M$56,O$12),COUNTIF('17'!$K$5:$M$56,O$12)*(1+$B$9))</f>
        <v>0</v>
      </c>
      <c r="P97" s="121">
        <f>IF($B$9=0,COUNTIF('17'!$K$5:$M$56,P$12),COUNTIF('17'!$K$5:$M$56,P$12)*(1+$B$9))</f>
        <v>0</v>
      </c>
      <c r="Q97" s="121">
        <f>IF($B$9=0,COUNTIF('17'!$K$5:$M$56,Q$12),COUNTIF('17'!$K$5:$M$56,Q$12)*(1+$B$9))</f>
        <v>0</v>
      </c>
      <c r="R97" s="121">
        <f>IF($B$9=0,COUNTIF('17'!$K$5:$M$56,R$12),COUNTIF('17'!$K$5:$M$56,R$12)*(1+$B$9))</f>
        <v>0</v>
      </c>
      <c r="S97" s="121">
        <f>IF($B$9=0,COUNTIF('17'!$K$5:$M$56,S$12),COUNTIF('17'!$K$5:$M$56,S$12)*(1+$B$9))</f>
        <v>0</v>
      </c>
      <c r="T97" s="121">
        <f>IF($B$9=0,COUNTIF('17'!$K$5:$M$56,T$12),COUNTIF('17'!$K$5:$M$56,T$12)*(1+$B$9))</f>
        <v>0</v>
      </c>
      <c r="U97" s="121">
        <f>IF($B$9=0,COUNTIF('17'!$K$5:$M$56,U$12),COUNTIF('17'!$K$5:$M$56,U$12)*(1+$B$9))</f>
        <v>0</v>
      </c>
      <c r="V97" s="121">
        <f>IF($B$9=0,COUNTIF('17'!$K$5:$M$56,V$12),COUNTIF('17'!$K$5:$M$56,V$12)*(1+$B$9))</f>
        <v>0</v>
      </c>
      <c r="W97" s="121">
        <f>IF($B$9=0,COUNTIF('17'!$K$5:$M$56,W$12),COUNTIF('17'!$K$5:$M$56,W$12)*(1+$B$9))</f>
        <v>0</v>
      </c>
      <c r="X97" s="121">
        <f>IF($B$9=0,COUNTIF('17'!$K$5:$M$56,X$12),COUNTIF('17'!$K$5:$M$56,X$12)*(1+$B$9))</f>
        <v>0</v>
      </c>
      <c r="Y97" s="121">
        <f>IF($B$9=0,COUNTIF('17'!$K$5:$M$56,Y$12),COUNTIF('17'!$K$5:$M$56,Y$12)*(1+$B$9))</f>
        <v>0</v>
      </c>
      <c r="Z97" s="121">
        <f>IF($B$9=0,COUNTIF('17'!$K$5:$M$56,Z$12),COUNTIF('17'!$K$5:$M$56,Z$12)*(1+$B$9))</f>
        <v>0</v>
      </c>
      <c r="AA97" s="121">
        <f>IF($B$9=0,COUNTIF('17'!$K$5:$M$56,AA$12),COUNTIF('17'!$K$5:$M$56,AA$12)*(1+$B$9))</f>
        <v>0</v>
      </c>
      <c r="AB97" s="121">
        <f>IF($B$9=0,COUNTIF('17'!$K$5:$M$56,AB$12),COUNTIF('17'!$K$5:$M$56,AB$12)*(1+$B$9))</f>
        <v>0</v>
      </c>
      <c r="AC97" s="121">
        <f>IF($B$9=0,COUNTIF('17'!$K$5:$M$56,AC$12),COUNTIF('17'!$K$5:$M$56,AC$12)*(1+$B$9))</f>
        <v>0</v>
      </c>
      <c r="AD97" s="121">
        <f>IF($B$9=0,COUNTIF('17'!$K$5:$M$56,AD$12),COUNTIF('17'!$K$5:$M$56,AD$12)*(1+$B$9))</f>
        <v>0</v>
      </c>
      <c r="AE97" s="121">
        <f>IF($B$9=0,COUNTIF('17'!$K$5:$M$56,AE$12),COUNTIF('17'!$K$5:$M$56,AE$12)*(1+$B$9))</f>
        <v>0</v>
      </c>
      <c r="AF97" s="313"/>
      <c r="AG97" s="313"/>
      <c r="AH97" s="313"/>
      <c r="AI97" s="313"/>
      <c r="AJ97" s="313"/>
      <c r="AK97" s="313"/>
    </row>
    <row r="98" spans="1:37" s="54" customFormat="1" ht="18">
      <c r="A98" s="262" t="s">
        <v>127</v>
      </c>
      <c r="B98" s="122">
        <f t="shared" ref="B98:AE98" si="16">SUM(B95:B97)</f>
        <v>0</v>
      </c>
      <c r="C98" s="122">
        <f t="shared" si="16"/>
        <v>0</v>
      </c>
      <c r="D98" s="122">
        <f t="shared" si="16"/>
        <v>0</v>
      </c>
      <c r="E98" s="122">
        <f t="shared" si="16"/>
        <v>0</v>
      </c>
      <c r="F98" s="122">
        <f t="shared" si="16"/>
        <v>0</v>
      </c>
      <c r="G98" s="122">
        <f t="shared" si="16"/>
        <v>0</v>
      </c>
      <c r="H98" s="122">
        <f t="shared" si="16"/>
        <v>0</v>
      </c>
      <c r="I98" s="122">
        <f t="shared" si="16"/>
        <v>0</v>
      </c>
      <c r="J98" s="122">
        <f t="shared" si="16"/>
        <v>0</v>
      </c>
      <c r="K98" s="122">
        <f t="shared" si="16"/>
        <v>0</v>
      </c>
      <c r="L98" s="122">
        <f t="shared" si="16"/>
        <v>0</v>
      </c>
      <c r="M98" s="122">
        <f t="shared" si="16"/>
        <v>0</v>
      </c>
      <c r="N98" s="122">
        <f t="shared" si="16"/>
        <v>0</v>
      </c>
      <c r="O98" s="122">
        <f t="shared" si="16"/>
        <v>0</v>
      </c>
      <c r="P98" s="122">
        <f t="shared" si="16"/>
        <v>0</v>
      </c>
      <c r="Q98" s="122">
        <f t="shared" si="16"/>
        <v>0</v>
      </c>
      <c r="R98" s="122">
        <f t="shared" si="16"/>
        <v>0</v>
      </c>
      <c r="S98" s="122">
        <f t="shared" si="16"/>
        <v>0</v>
      </c>
      <c r="T98" s="122">
        <f t="shared" si="16"/>
        <v>0</v>
      </c>
      <c r="U98" s="122">
        <f t="shared" si="16"/>
        <v>0</v>
      </c>
      <c r="V98" s="122">
        <f t="shared" si="16"/>
        <v>0</v>
      </c>
      <c r="W98" s="122">
        <f t="shared" si="16"/>
        <v>0</v>
      </c>
      <c r="X98" s="122">
        <f t="shared" si="16"/>
        <v>0</v>
      </c>
      <c r="Y98" s="122">
        <f t="shared" si="16"/>
        <v>0</v>
      </c>
      <c r="Z98" s="122">
        <f t="shared" si="16"/>
        <v>0</v>
      </c>
      <c r="AA98" s="122">
        <f t="shared" si="16"/>
        <v>0</v>
      </c>
      <c r="AB98" s="122">
        <f t="shared" si="16"/>
        <v>0</v>
      </c>
      <c r="AC98" s="122">
        <f t="shared" si="16"/>
        <v>0</v>
      </c>
      <c r="AD98" s="122">
        <f t="shared" si="16"/>
        <v>0</v>
      </c>
      <c r="AE98" s="122">
        <f t="shared" si="16"/>
        <v>0</v>
      </c>
    </row>
    <row r="99" spans="1:37" ht="18">
      <c r="A99" s="103">
        <f>IF('BORDEREAU DE COMMANDE'!C26="","",'BORDEREAU DE COMMANDE'!C26)</f>
        <v>18</v>
      </c>
      <c r="B99" s="123"/>
      <c r="C99" s="123"/>
      <c r="D99" s="123"/>
      <c r="E99" s="123"/>
      <c r="F99" s="123"/>
      <c r="G99" s="123"/>
      <c r="H99" s="123"/>
      <c r="I99" s="123"/>
      <c r="J99" s="123"/>
      <c r="K99" s="123"/>
      <c r="L99" s="123"/>
      <c r="M99" s="123"/>
      <c r="N99" s="123"/>
      <c r="O99" s="123"/>
      <c r="P99" s="123"/>
      <c r="Q99" s="123"/>
      <c r="R99" s="123"/>
      <c r="S99" s="123"/>
      <c r="T99" s="123"/>
      <c r="U99" s="123"/>
      <c r="V99" s="123"/>
      <c r="W99" s="123"/>
      <c r="X99" s="123"/>
      <c r="Y99" s="123"/>
      <c r="Z99" s="123"/>
      <c r="AA99" s="123"/>
      <c r="AB99" s="123"/>
      <c r="AC99" s="123"/>
      <c r="AD99" s="123"/>
      <c r="AE99" s="123"/>
      <c r="AF99" s="313"/>
      <c r="AG99" s="313"/>
      <c r="AH99" s="313"/>
      <c r="AI99" s="313"/>
      <c r="AJ99" s="313"/>
      <c r="AK99" s="313"/>
    </row>
    <row r="100" spans="1:37" ht="18">
      <c r="A100" s="261" t="s">
        <v>124</v>
      </c>
      <c r="B100" s="121">
        <f>IF($B$9=0,COUNTIF('18'!$E$5:$G$56,B$12),COUNTIF('18'!$E$5:$G$56,B$12)*(1+$B$9))</f>
        <v>0</v>
      </c>
      <c r="C100" s="121">
        <f>IF($B$9=0,COUNTIF('18'!$E$5:$G$56,C$12),COUNTIF('18'!$E$5:$G$56,C$12)*(1+$B$9))</f>
        <v>0</v>
      </c>
      <c r="D100" s="121">
        <f>IF($B$9=0,COUNTIF('18'!$E$5:$G$56,D$12),COUNTIF('18'!$E$5:$G$56,D$12)*(1+$B$9))</f>
        <v>0</v>
      </c>
      <c r="E100" s="121">
        <f>IF($B$9=0,COUNTIF('18'!$E$5:$G$56,E$12),COUNTIF('18'!$E$5:$G$56,E$12)*(1+$B$9))</f>
        <v>0</v>
      </c>
      <c r="F100" s="121">
        <f>IF($B$9=0,COUNTIF('18'!$E$5:$G$56,F$12),COUNTIF('18'!$E$5:$G$56,F$12)*(1+$B$9))</f>
        <v>0</v>
      </c>
      <c r="G100" s="121">
        <f>IF($B$9=0,COUNTIF('18'!$E$5:$G$56,G$12),COUNTIF('18'!$E$5:$G$56,G$12)*(1+$B$9))</f>
        <v>0</v>
      </c>
      <c r="H100" s="121">
        <f>IF($B$9=0,COUNTIF('18'!$E$5:$G$56,H$12),COUNTIF('18'!$E$5:$G$56,H$12)*(1+$B$9))</f>
        <v>0</v>
      </c>
      <c r="I100" s="121">
        <f>IF($B$9=0,COUNTIF('18'!$E$5:$G$56,I$12),COUNTIF('18'!$E$5:$G$56,I$12)*(1+$B$9))</f>
        <v>0</v>
      </c>
      <c r="J100" s="121">
        <f>IF($B$9=0,COUNTIF('18'!$E$5:$G$56,J$12),COUNTIF('18'!$E$5:$G$56,J$12)*(1+$B$9))</f>
        <v>0</v>
      </c>
      <c r="K100" s="121">
        <f>IF($B$9=0,COUNTIF('18'!$E$5:$G$56,K$12),COUNTIF('18'!$E$5:$G$56,K$12)*(1+$B$9))</f>
        <v>0</v>
      </c>
      <c r="L100" s="121">
        <f>IF($B$9=0,COUNTIF('18'!$E$5:$G$56,L$12),COUNTIF('18'!$E$5:$G$56,L$12)*(1+$B$9))</f>
        <v>0</v>
      </c>
      <c r="M100" s="121">
        <f>IF($B$9=0,COUNTIF('18'!$E$5:$G$56,M$12),COUNTIF('18'!$E$5:$G$56,M$12)*(1+$B$9))</f>
        <v>0</v>
      </c>
      <c r="N100" s="121">
        <f>IF($B$9=0,COUNTIF('18'!$E$5:$G$56,N$12),COUNTIF('18'!$E$5:$G$56,N$12)*(1+$B$9))</f>
        <v>0</v>
      </c>
      <c r="O100" s="121">
        <f>IF($B$9=0,COUNTIF('18'!$E$5:$G$56,O$12),COUNTIF('18'!$E$5:$G$56,O$12)*(1+$B$9))</f>
        <v>0</v>
      </c>
      <c r="P100" s="121">
        <f>IF($B$9=0,COUNTIF('18'!$E$5:$G$56,P$12),COUNTIF('18'!$E$5:$G$56,P$12)*(1+$B$9))</f>
        <v>0</v>
      </c>
      <c r="Q100" s="121">
        <f>IF($B$9=0,COUNTIF('18'!$E$5:$G$56,Q$12),COUNTIF('18'!$E$5:$G$56,Q$12)*(1+$B$9))</f>
        <v>0</v>
      </c>
      <c r="R100" s="121">
        <f>IF($B$9=0,COUNTIF('18'!$E$5:$G$56,R$12),COUNTIF('18'!$E$5:$G$56,R$12)*(1+$B$9))</f>
        <v>0</v>
      </c>
      <c r="S100" s="121">
        <f>IF($B$9=0,COUNTIF('18'!$E$5:$G$56,S$12),COUNTIF('18'!$E$5:$G$56,S$12)*(1+$B$9))</f>
        <v>0</v>
      </c>
      <c r="T100" s="121">
        <f>IF($B$9=0,COUNTIF('18'!$E$5:$G$56,T$12),COUNTIF('18'!$E$5:$G$56,T$12)*(1+$B$9))</f>
        <v>0</v>
      </c>
      <c r="U100" s="121">
        <f>IF($B$9=0,COUNTIF('18'!$E$5:$G$56,U$12),COUNTIF('18'!$E$5:$G$56,U$12)*(1+$B$9))</f>
        <v>0</v>
      </c>
      <c r="V100" s="121">
        <f>IF($B$9=0,COUNTIF('18'!$E$5:$G$56,V$12),COUNTIF('18'!$E$5:$G$56,V$12)*(1+$B$9))</f>
        <v>0</v>
      </c>
      <c r="W100" s="121">
        <f>IF($B$9=0,COUNTIF('18'!$E$5:$G$56,W$12),COUNTIF('18'!$E$5:$G$56,W$12)*(1+$B$9))</f>
        <v>0</v>
      </c>
      <c r="X100" s="121">
        <f>IF($B$9=0,COUNTIF('18'!$E$5:$G$56,X$12),COUNTIF('18'!$E$5:$G$56,X$12)*(1+$B$9))</f>
        <v>0</v>
      </c>
      <c r="Y100" s="121">
        <f>IF($B$9=0,COUNTIF('18'!$E$5:$G$56,Y$12),COUNTIF('18'!$E$5:$G$56,Y$12)*(1+$B$9))</f>
        <v>0</v>
      </c>
      <c r="Z100" s="121">
        <f>IF($B$9=0,COUNTIF('18'!$E$5:$G$56,Z$12),COUNTIF('18'!$E$5:$G$56,Z$12)*(1+$B$9))</f>
        <v>0</v>
      </c>
      <c r="AA100" s="121">
        <f>IF($B$9=0,COUNTIF('18'!$E$5:$G$56,AA$12),COUNTIF('18'!$E$5:$G$56,AA$12)*(1+$B$9))</f>
        <v>0</v>
      </c>
      <c r="AB100" s="121">
        <f>IF($B$9=0,COUNTIF('18'!$E$5:$G$56,AB$12),COUNTIF('18'!$E$5:$G$56,AB$12)*(1+$B$9))</f>
        <v>0</v>
      </c>
      <c r="AC100" s="121">
        <f>IF($B$9=0,COUNTIF('18'!$E$5:$G$56,AC$12),COUNTIF('18'!$E$5:$G$56,AC$12)*(1+$B$9))</f>
        <v>0</v>
      </c>
      <c r="AD100" s="121">
        <f>IF($B$9=0,COUNTIF('18'!$E$5:$G$56,AD$12),COUNTIF('18'!$E$5:$G$56,AD$12)*(1+$B$9))</f>
        <v>0</v>
      </c>
      <c r="AE100" s="121">
        <f>IF($B$9=0,COUNTIF('18'!$E$5:$G$56,AE$12),COUNTIF('18'!$E$5:$G$56,AE$12)*(1+$B$9))</f>
        <v>0</v>
      </c>
      <c r="AF100" s="313"/>
      <c r="AG100" s="313"/>
      <c r="AH100" s="313"/>
      <c r="AI100" s="313"/>
      <c r="AJ100" s="313"/>
      <c r="AK100" s="313"/>
    </row>
    <row r="101" spans="1:37" ht="18">
      <c r="A101" s="261" t="s">
        <v>125</v>
      </c>
      <c r="B101" s="121">
        <f>IF($B$9=0,COUNTIF('18'!$H$5:$J$56,B$12),COUNTIF('18'!$H$5:$J$56,B$12)*(1+$B$9))</f>
        <v>0</v>
      </c>
      <c r="C101" s="121">
        <f>IF($B$9=0,COUNTIF('18'!$H$5:$J$56,C$12),COUNTIF('18'!$H$5:$J$56,C$12)*(1+$B$9))</f>
        <v>0</v>
      </c>
      <c r="D101" s="121">
        <f>IF($B$9=0,COUNTIF('18'!$H$5:$J$56,D$12),COUNTIF('18'!$H$5:$J$56,D$12)*(1+$B$9))</f>
        <v>0</v>
      </c>
      <c r="E101" s="121">
        <f>IF($B$9=0,COUNTIF('18'!$H$5:$J$56,E$12),COUNTIF('18'!$H$5:$J$56,E$12)*(1+$B$9))</f>
        <v>0</v>
      </c>
      <c r="F101" s="121">
        <f>IF($B$9=0,COUNTIF('18'!$H$5:$J$56,F$12),COUNTIF('18'!$H$5:$J$56,F$12)*(1+$B$9))</f>
        <v>0</v>
      </c>
      <c r="G101" s="121">
        <f>IF($B$9=0,COUNTIF('18'!$H$5:$J$56,G$12),COUNTIF('18'!$H$5:$J$56,G$12)*(1+$B$9))</f>
        <v>0</v>
      </c>
      <c r="H101" s="121">
        <f>IF($B$9=0,COUNTIF('18'!$H$5:$J$56,H$12),COUNTIF('18'!$H$5:$J$56,H$12)*(1+$B$9))</f>
        <v>0</v>
      </c>
      <c r="I101" s="121">
        <f>IF($B$9=0,COUNTIF('18'!$H$5:$J$56,I$12),COUNTIF('18'!$H$5:$J$56,I$12)*(1+$B$9))</f>
        <v>0</v>
      </c>
      <c r="J101" s="121">
        <f>IF($B$9=0,COUNTIF('18'!$H$5:$J$56,J$12),COUNTIF('18'!$H$5:$J$56,J$12)*(1+$B$9))</f>
        <v>0</v>
      </c>
      <c r="K101" s="121">
        <f>IF($B$9=0,COUNTIF('18'!$H$5:$J$56,K$12),COUNTIF('18'!$H$5:$J$56,K$12)*(1+$B$9))</f>
        <v>0</v>
      </c>
      <c r="L101" s="121">
        <f>IF($B$9=0,COUNTIF('18'!$H$5:$J$56,L$12),COUNTIF('18'!$H$5:$J$56,L$12)*(1+$B$9))</f>
        <v>0</v>
      </c>
      <c r="M101" s="121">
        <f>IF($B$9=0,COUNTIF('18'!$H$5:$J$56,M$12),COUNTIF('18'!$H$5:$J$56,M$12)*(1+$B$9))</f>
        <v>0</v>
      </c>
      <c r="N101" s="121">
        <f>IF($B$9=0,COUNTIF('18'!$H$5:$J$56,N$12),COUNTIF('18'!$H$5:$J$56,N$12)*(1+$B$9))</f>
        <v>0</v>
      </c>
      <c r="O101" s="121">
        <f>IF($B$9=0,COUNTIF('18'!$H$5:$J$56,O$12),COUNTIF('18'!$H$5:$J$56,O$12)*(1+$B$9))</f>
        <v>0</v>
      </c>
      <c r="P101" s="121">
        <f>IF($B$9=0,COUNTIF('18'!$H$5:$J$56,P$12),COUNTIF('18'!$H$5:$J$56,P$12)*(1+$B$9))</f>
        <v>0</v>
      </c>
      <c r="Q101" s="121">
        <f>IF($B$9=0,COUNTIF('18'!$H$5:$J$56,Q$12),COUNTIF('18'!$H$5:$J$56,Q$12)*(1+$B$9))</f>
        <v>0</v>
      </c>
      <c r="R101" s="121">
        <f>IF($B$9=0,COUNTIF('18'!$H$5:$J$56,R$12),COUNTIF('18'!$H$5:$J$56,R$12)*(1+$B$9))</f>
        <v>0</v>
      </c>
      <c r="S101" s="121">
        <f>IF($B$9=0,COUNTIF('18'!$H$5:$J$56,S$12),COUNTIF('18'!$H$5:$J$56,S$12)*(1+$B$9))</f>
        <v>0</v>
      </c>
      <c r="T101" s="121">
        <f>IF($B$9=0,COUNTIF('18'!$H$5:$J$56,T$12),COUNTIF('18'!$H$5:$J$56,T$12)*(1+$B$9))</f>
        <v>0</v>
      </c>
      <c r="U101" s="121">
        <f>IF($B$9=0,COUNTIF('18'!$H$5:$J$56,U$12),COUNTIF('18'!$H$5:$J$56,U$12)*(1+$B$9))</f>
        <v>0</v>
      </c>
      <c r="V101" s="121">
        <f>IF($B$9=0,COUNTIF('18'!$H$5:$J$56,V$12),COUNTIF('18'!$H$5:$J$56,V$12)*(1+$B$9))</f>
        <v>0</v>
      </c>
      <c r="W101" s="121">
        <f>IF($B$9=0,COUNTIF('18'!$H$5:$J$56,W$12),COUNTIF('18'!$H$5:$J$56,W$12)*(1+$B$9))</f>
        <v>0</v>
      </c>
      <c r="X101" s="121">
        <f>IF($B$9=0,COUNTIF('18'!$H$5:$J$56,X$12),COUNTIF('18'!$H$5:$J$56,X$12)*(1+$B$9))</f>
        <v>0</v>
      </c>
      <c r="Y101" s="121">
        <f>IF($B$9=0,COUNTIF('18'!$H$5:$J$56,Y$12),COUNTIF('18'!$H$5:$J$56,Y$12)*(1+$B$9))</f>
        <v>0</v>
      </c>
      <c r="Z101" s="121">
        <f>IF($B$9=0,COUNTIF('18'!$H$5:$J$56,Z$12),COUNTIF('18'!$H$5:$J$56,Z$12)*(1+$B$9))</f>
        <v>0</v>
      </c>
      <c r="AA101" s="121">
        <f>IF($B$9=0,COUNTIF('18'!$H$5:$J$56,AA$12),COUNTIF('18'!$H$5:$J$56,AA$12)*(1+$B$9))</f>
        <v>0</v>
      </c>
      <c r="AB101" s="121">
        <f>IF($B$9=0,COUNTIF('18'!$H$5:$J$56,AB$12),COUNTIF('18'!$H$5:$J$56,AB$12)*(1+$B$9))</f>
        <v>0</v>
      </c>
      <c r="AC101" s="121">
        <f>IF($B$9=0,COUNTIF('18'!$H$5:$J$56,AC$12),COUNTIF('18'!$H$5:$J$56,AC$12)*(1+$B$9))</f>
        <v>0</v>
      </c>
      <c r="AD101" s="121">
        <f>IF($B$9=0,COUNTIF('18'!$H$5:$J$56,AD$12),COUNTIF('18'!$H$5:$J$56,AD$12)*(1+$B$9))</f>
        <v>0</v>
      </c>
      <c r="AE101" s="121">
        <f>IF($B$9=0,COUNTIF('18'!$H$5:$J$56,AE$12),COUNTIF('18'!$H$5:$J$56,AE$12)*(1+$B$9))</f>
        <v>0</v>
      </c>
      <c r="AF101" s="313"/>
      <c r="AG101" s="313"/>
      <c r="AH101" s="313"/>
      <c r="AI101" s="313"/>
      <c r="AJ101" s="313"/>
      <c r="AK101" s="313"/>
    </row>
    <row r="102" spans="1:37" ht="18">
      <c r="A102" s="261" t="s">
        <v>126</v>
      </c>
      <c r="B102" s="121">
        <f>IF($B$9=0,COUNTIF('18'!$K$5:$M$56,B$12),COUNTIF('18'!$K$5:$M$56,B$12)*(1+$B$9))</f>
        <v>0</v>
      </c>
      <c r="C102" s="121">
        <f>IF($B$9=0,COUNTIF('18'!$K$5:$M$56,C$12),COUNTIF('18'!$K$5:$M$56,C$12)*(1+$B$9))</f>
        <v>0</v>
      </c>
      <c r="D102" s="121">
        <f>IF($B$9=0,COUNTIF('18'!$K$5:$M$56,D$12),COUNTIF('18'!$K$5:$M$56,D$12)*(1+$B$9))</f>
        <v>0</v>
      </c>
      <c r="E102" s="121">
        <f>IF($B$9=0,COUNTIF('18'!$K$5:$M$56,E$12),COUNTIF('18'!$K$5:$M$56,E$12)*(1+$B$9))</f>
        <v>0</v>
      </c>
      <c r="F102" s="121">
        <f>IF($B$9=0,COUNTIF('18'!$K$5:$M$56,F$12),COUNTIF('18'!$K$5:$M$56,F$12)*(1+$B$9))</f>
        <v>0</v>
      </c>
      <c r="G102" s="121">
        <f>IF($B$9=0,COUNTIF('18'!$K$5:$M$56,G$12),COUNTIF('18'!$K$5:$M$56,G$12)*(1+$B$9))</f>
        <v>0</v>
      </c>
      <c r="H102" s="121">
        <f>IF($B$9=0,COUNTIF('18'!$K$5:$M$56,H$12),COUNTIF('18'!$K$5:$M$56,H$12)*(1+$B$9))</f>
        <v>0</v>
      </c>
      <c r="I102" s="121">
        <f>IF($B$9=0,COUNTIF('18'!$K$5:$M$56,I$12),COUNTIF('18'!$K$5:$M$56,I$12)*(1+$B$9))</f>
        <v>0</v>
      </c>
      <c r="J102" s="121">
        <f>IF($B$9=0,COUNTIF('18'!$K$5:$M$56,J$12),COUNTIF('18'!$K$5:$M$56,J$12)*(1+$B$9))</f>
        <v>0</v>
      </c>
      <c r="K102" s="121">
        <f>IF($B$9=0,COUNTIF('18'!$K$5:$M$56,K$12),COUNTIF('18'!$K$5:$M$56,K$12)*(1+$B$9))</f>
        <v>0</v>
      </c>
      <c r="L102" s="121">
        <f>IF($B$9=0,COUNTIF('18'!$K$5:$M$56,L$12),COUNTIF('18'!$K$5:$M$56,L$12)*(1+$B$9))</f>
        <v>0</v>
      </c>
      <c r="M102" s="121">
        <f>IF($B$9=0,COUNTIF('18'!$K$5:$M$56,M$12),COUNTIF('18'!$K$5:$M$56,M$12)*(1+$B$9))</f>
        <v>0</v>
      </c>
      <c r="N102" s="121">
        <f>IF($B$9=0,COUNTIF('18'!$K$5:$M$56,N$12),COUNTIF('18'!$K$5:$M$56,N$12)*(1+$B$9))</f>
        <v>0</v>
      </c>
      <c r="O102" s="121">
        <f>IF($B$9=0,COUNTIF('18'!$K$5:$M$56,O$12),COUNTIF('18'!$K$5:$M$56,O$12)*(1+$B$9))</f>
        <v>0</v>
      </c>
      <c r="P102" s="121">
        <f>IF($B$9=0,COUNTIF('18'!$K$5:$M$56,P$12),COUNTIF('18'!$K$5:$M$56,P$12)*(1+$B$9))</f>
        <v>0</v>
      </c>
      <c r="Q102" s="121">
        <f>IF($B$9=0,COUNTIF('18'!$K$5:$M$56,Q$12),COUNTIF('18'!$K$5:$M$56,Q$12)*(1+$B$9))</f>
        <v>0</v>
      </c>
      <c r="R102" s="121">
        <f>IF($B$9=0,COUNTIF('18'!$K$5:$M$56,R$12),COUNTIF('18'!$K$5:$M$56,R$12)*(1+$B$9))</f>
        <v>0</v>
      </c>
      <c r="S102" s="121">
        <f>IF($B$9=0,COUNTIF('18'!$K$5:$M$56,S$12),COUNTIF('18'!$K$5:$M$56,S$12)*(1+$B$9))</f>
        <v>0</v>
      </c>
      <c r="T102" s="121">
        <f>IF($B$9=0,COUNTIF('18'!$K$5:$M$56,T$12),COUNTIF('18'!$K$5:$M$56,T$12)*(1+$B$9))</f>
        <v>0</v>
      </c>
      <c r="U102" s="121">
        <f>IF($B$9=0,COUNTIF('18'!$K$5:$M$56,U$12),COUNTIF('18'!$K$5:$M$56,U$12)*(1+$B$9))</f>
        <v>0</v>
      </c>
      <c r="V102" s="121">
        <f>IF($B$9=0,COUNTIF('18'!$K$5:$M$56,V$12),COUNTIF('18'!$K$5:$M$56,V$12)*(1+$B$9))</f>
        <v>0</v>
      </c>
      <c r="W102" s="121">
        <f>IF($B$9=0,COUNTIF('18'!$K$5:$M$56,W$12),COUNTIF('18'!$K$5:$M$56,W$12)*(1+$B$9))</f>
        <v>0</v>
      </c>
      <c r="X102" s="121">
        <f>IF($B$9=0,COUNTIF('18'!$K$5:$M$56,X$12),COUNTIF('18'!$K$5:$M$56,X$12)*(1+$B$9))</f>
        <v>0</v>
      </c>
      <c r="Y102" s="121">
        <f>IF($B$9=0,COUNTIF('18'!$K$5:$M$56,Y$12),COUNTIF('18'!$K$5:$M$56,Y$12)*(1+$B$9))</f>
        <v>0</v>
      </c>
      <c r="Z102" s="121">
        <f>IF($B$9=0,COUNTIF('18'!$K$5:$M$56,Z$12),COUNTIF('18'!$K$5:$M$56,Z$12)*(1+$B$9))</f>
        <v>0</v>
      </c>
      <c r="AA102" s="121">
        <f>IF($B$9=0,COUNTIF('18'!$K$5:$M$56,AA$12),COUNTIF('18'!$K$5:$M$56,AA$12)*(1+$B$9))</f>
        <v>0</v>
      </c>
      <c r="AB102" s="121">
        <f>IF($B$9=0,COUNTIF('18'!$K$5:$M$56,AB$12),COUNTIF('18'!$K$5:$M$56,AB$12)*(1+$B$9))</f>
        <v>0</v>
      </c>
      <c r="AC102" s="121">
        <f>IF($B$9=0,COUNTIF('18'!$K$5:$M$56,AC$12),COUNTIF('18'!$K$5:$M$56,AC$12)*(1+$B$9))</f>
        <v>0</v>
      </c>
      <c r="AD102" s="121">
        <f>IF($B$9=0,COUNTIF('18'!$K$5:$M$56,AD$12),COUNTIF('18'!$K$5:$M$56,AD$12)*(1+$B$9))</f>
        <v>0</v>
      </c>
      <c r="AE102" s="121">
        <f>IF($B$9=0,COUNTIF('18'!$K$5:$M$56,AE$12),COUNTIF('18'!$K$5:$M$56,AE$12)*(1+$B$9))</f>
        <v>0</v>
      </c>
      <c r="AF102" s="313"/>
      <c r="AG102" s="313"/>
      <c r="AH102" s="313"/>
      <c r="AI102" s="313"/>
      <c r="AJ102" s="313"/>
      <c r="AK102" s="313"/>
    </row>
    <row r="103" spans="1:37" s="54" customFormat="1" ht="18">
      <c r="A103" s="262" t="s">
        <v>127</v>
      </c>
      <c r="B103" s="122">
        <f t="shared" ref="B103:AE103" si="17">SUM(B100:B102)</f>
        <v>0</v>
      </c>
      <c r="C103" s="122">
        <f t="shared" si="17"/>
        <v>0</v>
      </c>
      <c r="D103" s="122">
        <f t="shared" si="17"/>
        <v>0</v>
      </c>
      <c r="E103" s="122">
        <f t="shared" si="17"/>
        <v>0</v>
      </c>
      <c r="F103" s="122">
        <f t="shared" si="17"/>
        <v>0</v>
      </c>
      <c r="G103" s="122">
        <f t="shared" si="17"/>
        <v>0</v>
      </c>
      <c r="H103" s="122">
        <f t="shared" si="17"/>
        <v>0</v>
      </c>
      <c r="I103" s="122">
        <f t="shared" si="17"/>
        <v>0</v>
      </c>
      <c r="J103" s="122">
        <f t="shared" si="17"/>
        <v>0</v>
      </c>
      <c r="K103" s="122">
        <f t="shared" si="17"/>
        <v>0</v>
      </c>
      <c r="L103" s="122">
        <f t="shared" si="17"/>
        <v>0</v>
      </c>
      <c r="M103" s="122">
        <f t="shared" si="17"/>
        <v>0</v>
      </c>
      <c r="N103" s="122">
        <f t="shared" si="17"/>
        <v>0</v>
      </c>
      <c r="O103" s="122">
        <f t="shared" si="17"/>
        <v>0</v>
      </c>
      <c r="P103" s="122">
        <f t="shared" si="17"/>
        <v>0</v>
      </c>
      <c r="Q103" s="122">
        <f t="shared" si="17"/>
        <v>0</v>
      </c>
      <c r="R103" s="122">
        <f t="shared" si="17"/>
        <v>0</v>
      </c>
      <c r="S103" s="122">
        <f t="shared" si="17"/>
        <v>0</v>
      </c>
      <c r="T103" s="122">
        <f t="shared" si="17"/>
        <v>0</v>
      </c>
      <c r="U103" s="122">
        <f t="shared" si="17"/>
        <v>0</v>
      </c>
      <c r="V103" s="122">
        <f t="shared" si="17"/>
        <v>0</v>
      </c>
      <c r="W103" s="122">
        <f t="shared" si="17"/>
        <v>0</v>
      </c>
      <c r="X103" s="122">
        <f t="shared" si="17"/>
        <v>0</v>
      </c>
      <c r="Y103" s="122">
        <f t="shared" si="17"/>
        <v>0</v>
      </c>
      <c r="Z103" s="122">
        <f t="shared" si="17"/>
        <v>0</v>
      </c>
      <c r="AA103" s="122">
        <f t="shared" si="17"/>
        <v>0</v>
      </c>
      <c r="AB103" s="122">
        <f t="shared" si="17"/>
        <v>0</v>
      </c>
      <c r="AC103" s="122">
        <f t="shared" si="17"/>
        <v>0</v>
      </c>
      <c r="AD103" s="122">
        <f t="shared" si="17"/>
        <v>0</v>
      </c>
      <c r="AE103" s="122">
        <f t="shared" si="17"/>
        <v>0</v>
      </c>
    </row>
    <row r="104" spans="1:37" hidden="1">
      <c r="A104" s="313"/>
      <c r="B104" s="313"/>
      <c r="C104" s="313"/>
      <c r="D104" s="313"/>
      <c r="E104" s="313"/>
      <c r="F104" s="313"/>
      <c r="G104" s="313"/>
      <c r="H104" s="313"/>
      <c r="I104" s="313"/>
      <c r="J104" s="313"/>
      <c r="K104" s="313"/>
      <c r="L104" s="313"/>
      <c r="M104" s="313"/>
      <c r="N104" s="313"/>
      <c r="O104" s="313"/>
      <c r="P104" s="313"/>
      <c r="Q104" s="313"/>
      <c r="R104" s="313"/>
      <c r="S104" s="313"/>
      <c r="T104" s="313"/>
      <c r="U104" s="313"/>
      <c r="V104" s="313"/>
      <c r="W104" s="313"/>
      <c r="X104" s="313"/>
      <c r="Y104" s="313"/>
      <c r="Z104" s="313"/>
      <c r="AA104" s="313"/>
      <c r="AB104" s="313"/>
      <c r="AC104" s="313"/>
      <c r="AD104" s="313"/>
      <c r="AE104" s="313"/>
      <c r="AF104" s="313"/>
      <c r="AG104" s="313"/>
      <c r="AH104" s="313"/>
      <c r="AI104" s="313"/>
      <c r="AJ104" s="313"/>
      <c r="AK104" s="313"/>
    </row>
    <row r="105" spans="1:37" hidden="1">
      <c r="A105" s="313" t="s">
        <v>128</v>
      </c>
      <c r="B105" s="313"/>
      <c r="C105" s="313"/>
      <c r="D105" s="313"/>
      <c r="E105" s="313"/>
      <c r="F105" s="313"/>
      <c r="G105" s="313"/>
      <c r="H105" s="313"/>
      <c r="I105" s="313"/>
      <c r="J105" s="313"/>
      <c r="K105" s="313"/>
      <c r="L105" s="313"/>
      <c r="M105" s="313"/>
      <c r="N105" s="313"/>
      <c r="O105" s="313"/>
      <c r="P105" s="313"/>
      <c r="Q105" s="313"/>
      <c r="R105" s="313"/>
      <c r="S105" s="313"/>
      <c r="T105" s="313"/>
      <c r="U105" s="313"/>
      <c r="V105" s="313"/>
      <c r="W105" s="313"/>
      <c r="X105" s="313"/>
      <c r="Y105" s="313"/>
      <c r="Z105" s="313"/>
      <c r="AA105" s="313"/>
      <c r="AB105" s="313"/>
      <c r="AC105" s="313"/>
      <c r="AD105" s="313"/>
      <c r="AE105" s="313"/>
      <c r="AF105" s="313"/>
      <c r="AG105" s="313"/>
      <c r="AH105" s="313"/>
      <c r="AI105" s="313"/>
      <c r="AJ105" s="313"/>
      <c r="AK105" s="313"/>
    </row>
    <row r="106" spans="1:37" hidden="1">
      <c r="A106" s="313"/>
      <c r="B106" s="313"/>
      <c r="C106" s="313"/>
      <c r="D106" s="313"/>
      <c r="E106" s="313"/>
      <c r="F106" s="313"/>
      <c r="G106" s="313"/>
      <c r="H106" s="313"/>
      <c r="I106" s="313"/>
      <c r="J106" s="313"/>
      <c r="K106" s="313"/>
      <c r="L106" s="313"/>
      <c r="M106" s="313"/>
      <c r="N106" s="313"/>
      <c r="O106" s="313"/>
      <c r="P106" s="313"/>
      <c r="Q106" s="313"/>
      <c r="R106" s="313"/>
      <c r="S106" s="313"/>
      <c r="T106" s="313"/>
      <c r="U106" s="313"/>
      <c r="V106" s="313"/>
      <c r="W106" s="313"/>
      <c r="X106" s="313"/>
      <c r="Y106" s="313"/>
      <c r="Z106" s="313"/>
      <c r="AA106" s="313"/>
      <c r="AB106" s="313"/>
      <c r="AC106" s="313"/>
      <c r="AD106" s="313"/>
      <c r="AE106" s="313"/>
      <c r="AF106" s="313"/>
      <c r="AG106" s="313"/>
      <c r="AH106" s="313"/>
      <c r="AI106" s="313"/>
      <c r="AJ106" s="313"/>
      <c r="AK106" s="313"/>
    </row>
    <row r="107" spans="1:37" hidden="1">
      <c r="A107" s="55" t="s">
        <v>129</v>
      </c>
      <c r="B107" s="56">
        <f>IF(B18&gt;0,VLOOKUP(B$13,'BORDEREAU DE COMMANDE'!$A$32:$F$61,6,FALSE)*(B18/'BORDEREAU DE COMMANDE'!D32*'Budget et Recensement'!$B$4),0)</f>
        <v>0</v>
      </c>
      <c r="C107" s="56">
        <f>IF(C18&gt;0,VLOOKUP(C$13,'BORDEREAU DE COMMANDE'!$A$32:$F$61,6,FALSE)*(C18/'BORDEREAU DE COMMANDE'!D33*'Budget et Recensement'!$B$4),0)</f>
        <v>0</v>
      </c>
      <c r="D107" s="56">
        <f>IF(D18&gt;0,VLOOKUP(D$13,'BORDEREAU DE COMMANDE'!$A$32:$F$61,6,FALSE)*(D18/'BORDEREAU DE COMMANDE'!D34*'Budget et Recensement'!$B$4),0)</f>
        <v>0</v>
      </c>
      <c r="E107" s="56">
        <f>IF(E18&gt;0,VLOOKUP(E$13,'BORDEREAU DE COMMANDE'!$A$32:$F$61,6,FALSE)*(E18/'BORDEREAU DE COMMANDE'!D35*'Budget et Recensement'!$B$4),0)</f>
        <v>0</v>
      </c>
      <c r="F107" s="56">
        <f>IF(F18&gt;0,VLOOKUP(F$13,'BORDEREAU DE COMMANDE'!$A$32:$F$61,6,FALSE)*(F18/'BORDEREAU DE COMMANDE'!D36*'Budget et Recensement'!$B$4),0)</f>
        <v>0</v>
      </c>
      <c r="G107" s="56">
        <f>IF(G18&gt;0,VLOOKUP(G$13,'BORDEREAU DE COMMANDE'!$A$32:$F$61,6,FALSE)*(G18/'BORDEREAU DE COMMANDE'!D37*'Budget et Recensement'!$B$4),0)</f>
        <v>0</v>
      </c>
      <c r="H107" s="56">
        <f>IF(H18&gt;0,VLOOKUP(H$13,'BORDEREAU DE COMMANDE'!$A$32:$F$61,6,FALSE)*(H18/'BORDEREAU DE COMMANDE'!D38*'Budget et Recensement'!$B$4),0)</f>
        <v>0</v>
      </c>
      <c r="I107" s="56">
        <f>IF(I18&gt;0,VLOOKUP(I$13,'BORDEREAU DE COMMANDE'!$A$32:$F$61,6,FALSE)*(I18/'BORDEREAU DE COMMANDE'!D39*'Budget et Recensement'!$B$4),0)</f>
        <v>0</v>
      </c>
      <c r="J107" s="56">
        <f>IF(J18&gt;0,VLOOKUP(J$13,'BORDEREAU DE COMMANDE'!$A$32:$F$61,6,FALSE)*(J18/'BORDEREAU DE COMMANDE'!D40*'Budget et Recensement'!$B$4),0)</f>
        <v>0</v>
      </c>
      <c r="K107" s="56">
        <f>IF(K18&gt;0,VLOOKUP(K$13,'BORDEREAU DE COMMANDE'!$A$32:$F$61,6,FALSE)*(K18/'BORDEREAU DE COMMANDE'!D41*'Budget et Recensement'!$B$4),0)</f>
        <v>0</v>
      </c>
      <c r="L107" s="56">
        <f>IF(L18&gt;0,VLOOKUP(L$13,'BORDEREAU DE COMMANDE'!$A$32:$F$61,6,FALSE)*(L18/'BORDEREAU DE COMMANDE'!D42*'Budget et Recensement'!$B$4),0)</f>
        <v>0</v>
      </c>
      <c r="M107" s="56">
        <f>IF(M18&gt;0,VLOOKUP(M$13,'BORDEREAU DE COMMANDE'!$A$32:$F$61,6,FALSE)*(M18/'BORDEREAU DE COMMANDE'!D43*'Budget et Recensement'!$B$4),0)</f>
        <v>0</v>
      </c>
      <c r="N107" s="56">
        <f>IF(N18&gt;0,VLOOKUP(N$13,'BORDEREAU DE COMMANDE'!$A$32:$F$61,6,FALSE)*(N18/'BORDEREAU DE COMMANDE'!D44*'Budget et Recensement'!$B$4),0)</f>
        <v>0</v>
      </c>
      <c r="O107" s="56">
        <f>IF(O18&gt;0,VLOOKUP(O$13,'BORDEREAU DE COMMANDE'!$A$32:$F$61,6,FALSE)*(O18/'BORDEREAU DE COMMANDE'!D45*'Budget et Recensement'!$B$4),0)</f>
        <v>0</v>
      </c>
      <c r="P107" s="56">
        <f>IF(P18&gt;0,VLOOKUP(P$13,'BORDEREAU DE COMMANDE'!$A$32:$F$61,6,FALSE)*(P18/'BORDEREAU DE COMMANDE'!D46*'Budget et Recensement'!$B$4),0)</f>
        <v>0</v>
      </c>
      <c r="Q107" s="56">
        <f>IF(Q18&gt;0,VLOOKUP(Q$13,'BORDEREAU DE COMMANDE'!$A$32:$F$61,6,FALSE)*(Q18/'BORDEREAU DE COMMANDE'!D47*'Budget et Recensement'!$B$4),0)</f>
        <v>0</v>
      </c>
      <c r="R107" s="56">
        <f>IF(R18&gt;0,VLOOKUP(R$13,'BORDEREAU DE COMMANDE'!$A$32:$F$61,6,FALSE)*(R18/'BORDEREAU DE COMMANDE'!D48*'Budget et Recensement'!$B$4),0)</f>
        <v>0</v>
      </c>
      <c r="S107" s="56">
        <f>IF(S18&gt;0,VLOOKUP(S$13,'BORDEREAU DE COMMANDE'!$A$32:$F$61,6,FALSE)*(S18/'BORDEREAU DE COMMANDE'!D49*'Budget et Recensement'!$B$4),0)</f>
        <v>0</v>
      </c>
      <c r="T107" s="56">
        <f>IF(T18&gt;0,VLOOKUP(T$13,'BORDEREAU DE COMMANDE'!$A$32:$F$61,6,FALSE)*(T18/'BORDEREAU DE COMMANDE'!D50*'Budget et Recensement'!$B$4),0)</f>
        <v>0</v>
      </c>
      <c r="U107" s="56">
        <f>IF(U18&gt;0,VLOOKUP(U$13,'BORDEREAU DE COMMANDE'!$A$32:$F$61,6,FALSE)*(U18/'BORDEREAU DE COMMANDE'!D51*'Budget et Recensement'!$B$4),0)</f>
        <v>0</v>
      </c>
      <c r="V107" s="56">
        <f>IF(V18&gt;0,VLOOKUP(V$13,'BORDEREAU DE COMMANDE'!$A$32:$F$61,6,FALSE)*(V18/'BORDEREAU DE COMMANDE'!D52*'Budget et Recensement'!$B$4),0)</f>
        <v>0</v>
      </c>
      <c r="W107" s="56">
        <f>IF(W18&gt;0,VLOOKUP(W$13,'BORDEREAU DE COMMANDE'!$A$32:$F$61,6,FALSE)*(W18/'BORDEREAU DE COMMANDE'!D53*'Budget et Recensement'!$B$4),0)</f>
        <v>0</v>
      </c>
      <c r="X107" s="56">
        <f>IF(X18&gt;0,VLOOKUP(X$13,'BORDEREAU DE COMMANDE'!$A$32:$F$61,6,FALSE)*(X18/'BORDEREAU DE COMMANDE'!D54*'Budget et Recensement'!$B$4),0)</f>
        <v>0</v>
      </c>
      <c r="Y107" s="56">
        <f>IF(Y18&gt;0,VLOOKUP(Y$13,'BORDEREAU DE COMMANDE'!$A$32:$F$61,6,FALSE)*(Y18/'BORDEREAU DE COMMANDE'!D55*'Budget et Recensement'!$B$4),0)</f>
        <v>0</v>
      </c>
      <c r="Z107" s="56">
        <f>IF(Z18&gt;0,VLOOKUP(Z$13,'BORDEREAU DE COMMANDE'!$A$32:$F$61,6,FALSE)*(Z18/'BORDEREAU DE COMMANDE'!D56*'Budget et Recensement'!$B$4),0)</f>
        <v>0</v>
      </c>
      <c r="AA107" s="56">
        <f>IF(AA18&gt;0,VLOOKUP(AA$13,'BORDEREAU DE COMMANDE'!$A$32:$F$61,6,FALSE)*(AA18/'BORDEREAU DE COMMANDE'!D57*'Budget et Recensement'!$B$4),0)</f>
        <v>0</v>
      </c>
      <c r="AB107" s="56">
        <f>IF(AB18&gt;0,VLOOKUP(AB$13,'BORDEREAU DE COMMANDE'!$A$32:$F$61,6,FALSE)*(AB18/'BORDEREAU DE COMMANDE'!D58*'Budget et Recensement'!$B$4),0)</f>
        <v>0</v>
      </c>
      <c r="AC107" s="56">
        <f>IF(AC18&gt;0,VLOOKUP(AC$13,'BORDEREAU DE COMMANDE'!$A$32:$F$61,6,FALSE)*(AC18/'BORDEREAU DE COMMANDE'!D59*'Budget et Recensement'!$B$4),0)</f>
        <v>0</v>
      </c>
      <c r="AD107" s="56">
        <f>IF(AD18&gt;0,VLOOKUP(AD$13,'BORDEREAU DE COMMANDE'!$A$32:$F$61,6,FALSE)*(AD18/'BORDEREAU DE COMMANDE'!D60*'Budget et Recensement'!$B$4),0)</f>
        <v>0</v>
      </c>
      <c r="AE107" s="56">
        <f>IF(AE18&gt;0,VLOOKUP(AE$13,'BORDEREAU DE COMMANDE'!$A$32:$F$61,6,FALSE)*(AE18/'BORDEREAU DE COMMANDE'!D61*'Budget et Recensement'!$B$4),0)</f>
        <v>0</v>
      </c>
      <c r="AF107" s="313"/>
      <c r="AG107" s="313"/>
      <c r="AH107" s="313"/>
      <c r="AI107" s="313"/>
      <c r="AJ107" s="313"/>
      <c r="AK107" s="313"/>
    </row>
    <row r="108" spans="1:37" hidden="1">
      <c r="A108" s="55" t="s">
        <v>130</v>
      </c>
      <c r="B108" s="56">
        <f>IF(B23&gt;0,VLOOKUP(B$13,'BORDEREAU DE COMMANDE'!$A$32:$F$61,6,FALSE)*(B23/'BORDEREAU DE COMMANDE'!D32*'Budget et Recensement'!$B$4),0)</f>
        <v>0</v>
      </c>
      <c r="C108" s="56">
        <f>IF(C23&gt;0,VLOOKUP(C$13,'BORDEREAU DE COMMANDE'!$A$32:$F$61,6,FALSE)*(C23/'BORDEREAU DE COMMANDE'!D33*'Budget et Recensement'!$B$4),0)</f>
        <v>0</v>
      </c>
      <c r="D108" s="56">
        <f>IF(D23&gt;0,VLOOKUP(D$13,'BORDEREAU DE COMMANDE'!$A$32:$F$61,6,FALSE)*(D23/'BORDEREAU DE COMMANDE'!D34*'Budget et Recensement'!$B$4),0)</f>
        <v>0</v>
      </c>
      <c r="E108" s="56">
        <f>IF(E23&gt;0,VLOOKUP(E$13,'BORDEREAU DE COMMANDE'!$A$32:$F$61,6,FALSE)*(E23/'BORDEREAU DE COMMANDE'!D35*'Budget et Recensement'!$B$4),0)</f>
        <v>0</v>
      </c>
      <c r="F108" s="56">
        <f>IF(F23&gt;0,VLOOKUP(F$13,'BORDEREAU DE COMMANDE'!$A$32:$F$61,6,FALSE)*(F23/'BORDEREAU DE COMMANDE'!D36*'Budget et Recensement'!$B$4),0)</f>
        <v>0</v>
      </c>
      <c r="G108" s="56">
        <f>IF(G23&gt;0,VLOOKUP(G$13,'BORDEREAU DE COMMANDE'!$A$32:$F$61,6,FALSE)*(G23/'BORDEREAU DE COMMANDE'!D37*'Budget et Recensement'!$B$4),0)</f>
        <v>0</v>
      </c>
      <c r="H108" s="56">
        <f>IF(H23&gt;0,VLOOKUP(H$13,'BORDEREAU DE COMMANDE'!$A$32:$F$61,6,FALSE)*(H23/'BORDEREAU DE COMMANDE'!D38*'Budget et Recensement'!$B$4),0)</f>
        <v>0</v>
      </c>
      <c r="I108" s="56">
        <f>IF(I23&gt;0,VLOOKUP(I$13,'BORDEREAU DE COMMANDE'!$A$32:$F$61,6,FALSE)*(I23/'BORDEREAU DE COMMANDE'!D39*'Budget et Recensement'!$B$4),0)</f>
        <v>0</v>
      </c>
      <c r="J108" s="56">
        <f>IF(J23&gt;0,VLOOKUP(J$13,'BORDEREAU DE COMMANDE'!$A$32:$F$61,6,FALSE)*(J23/'BORDEREAU DE COMMANDE'!D40*'Budget et Recensement'!$B$4),0)</f>
        <v>0</v>
      </c>
      <c r="K108" s="56">
        <f>IF(K23&gt;0,VLOOKUP(K$13,'BORDEREAU DE COMMANDE'!$A$32:$F$61,6,FALSE)*(K23/'BORDEREAU DE COMMANDE'!D41*'Budget et Recensement'!$B$4),0)</f>
        <v>0</v>
      </c>
      <c r="L108" s="56">
        <f>IF(L23&gt;0,VLOOKUP(L$13,'BORDEREAU DE COMMANDE'!$A$32:$F$61,6,FALSE)*(L23/'BORDEREAU DE COMMANDE'!D42*'Budget et Recensement'!$B$4),0)</f>
        <v>0</v>
      </c>
      <c r="M108" s="56">
        <f>IF(M23&gt;0,VLOOKUP(M$13,'BORDEREAU DE COMMANDE'!$A$32:$F$61,6,FALSE)*(M23/'BORDEREAU DE COMMANDE'!D43*'Budget et Recensement'!$B$4),0)</f>
        <v>0</v>
      </c>
      <c r="N108" s="56">
        <f>IF(N23&gt;0,VLOOKUP(N$13,'BORDEREAU DE COMMANDE'!$A$32:$F$61,6,FALSE)*(N23/'BORDEREAU DE COMMANDE'!D44*'Budget et Recensement'!$B$4),0)</f>
        <v>0</v>
      </c>
      <c r="O108" s="56">
        <f>IF(O23&gt;0,VLOOKUP(O$13,'BORDEREAU DE COMMANDE'!$A$32:$F$61,6,FALSE)*(O23/'BORDEREAU DE COMMANDE'!D45*'Budget et Recensement'!$B$4),0)</f>
        <v>0</v>
      </c>
      <c r="P108" s="56">
        <f>IF(P23&gt;0,VLOOKUP(P$13,'BORDEREAU DE COMMANDE'!$A$32:$F$61,6,FALSE)*(P23/'BORDEREAU DE COMMANDE'!D46*'Budget et Recensement'!$B$4),0)</f>
        <v>0</v>
      </c>
      <c r="Q108" s="56">
        <f>IF(Q23&gt;0,VLOOKUP(Q$13,'BORDEREAU DE COMMANDE'!$A$32:$F$61,6,FALSE)*(Q23/'BORDEREAU DE COMMANDE'!D47*'Budget et Recensement'!$B$4),0)</f>
        <v>0</v>
      </c>
      <c r="R108" s="56">
        <f>IF(R23&gt;0,VLOOKUP(R$13,'BORDEREAU DE COMMANDE'!$A$32:$F$61,6,FALSE)*(R23/'BORDEREAU DE COMMANDE'!D48*'Budget et Recensement'!$B$4),0)</f>
        <v>0</v>
      </c>
      <c r="S108" s="56">
        <f>IF(S23&gt;0,VLOOKUP(S$13,'BORDEREAU DE COMMANDE'!$A$32:$F$61,6,FALSE)*(S23/'BORDEREAU DE COMMANDE'!D49*'Budget et Recensement'!$B$4),0)</f>
        <v>0</v>
      </c>
      <c r="T108" s="56">
        <f>IF(T23&gt;0,VLOOKUP(T$13,'BORDEREAU DE COMMANDE'!$A$32:$F$61,6,FALSE)*(T23/'BORDEREAU DE COMMANDE'!D50*'Budget et Recensement'!$B$4),0)</f>
        <v>0</v>
      </c>
      <c r="U108" s="56">
        <f>IF(U23&gt;0,VLOOKUP(U$13,'BORDEREAU DE COMMANDE'!$A$32:$F$61,6,FALSE)*(U23/'BORDEREAU DE COMMANDE'!D51*'Budget et Recensement'!$B$4),0)</f>
        <v>0</v>
      </c>
      <c r="V108" s="56">
        <f>IF(V23&gt;0,VLOOKUP(V$13,'BORDEREAU DE COMMANDE'!$A$32:$F$61,6,FALSE)*(V23/'BORDEREAU DE COMMANDE'!D52*'Budget et Recensement'!$B$4),0)</f>
        <v>0</v>
      </c>
      <c r="W108" s="56">
        <f>IF(W23&gt;0,VLOOKUP(W$13,'BORDEREAU DE COMMANDE'!$A$32:$F$61,6,FALSE)*(W23/'BORDEREAU DE COMMANDE'!D53*'Budget et Recensement'!$B$4),0)</f>
        <v>0</v>
      </c>
      <c r="X108" s="56">
        <f>IF(X23&gt;0,VLOOKUP(X$13,'BORDEREAU DE COMMANDE'!$A$32:$F$61,6,FALSE)*(X23/'BORDEREAU DE COMMANDE'!D54*'Budget et Recensement'!$B$4),0)</f>
        <v>0</v>
      </c>
      <c r="Y108" s="56">
        <f>IF(Y23&gt;0,VLOOKUP(Y$13,'BORDEREAU DE COMMANDE'!$A$32:$F$61,6,FALSE)*(Y23/'BORDEREAU DE COMMANDE'!D55*'Budget et Recensement'!$B$4),0)</f>
        <v>0</v>
      </c>
      <c r="Z108" s="56">
        <f>IF(Z23&gt;0,VLOOKUP(Z$13,'BORDEREAU DE COMMANDE'!$A$32:$F$61,6,FALSE)*(Z23/'BORDEREAU DE COMMANDE'!D56*'Budget et Recensement'!$B$4),0)</f>
        <v>0</v>
      </c>
      <c r="AA108" s="56">
        <f>IF(AA23&gt;0,VLOOKUP(AA$13,'BORDEREAU DE COMMANDE'!$A$32:$F$61,6,FALSE)*(AA23/'BORDEREAU DE COMMANDE'!D57*'Budget et Recensement'!$B$4),0)</f>
        <v>0</v>
      </c>
      <c r="AB108" s="56">
        <f>IF(AB23&gt;0,VLOOKUP(AB$13,'BORDEREAU DE COMMANDE'!$A$32:$F$61,6,FALSE)*(AB23/'BORDEREAU DE COMMANDE'!D58*'Budget et Recensement'!$B$4),0)</f>
        <v>0</v>
      </c>
      <c r="AC108" s="56">
        <f>IF(AC23&gt;0,VLOOKUP(AC$13,'BORDEREAU DE COMMANDE'!$A$32:$F$61,6,FALSE)*(AC23/'BORDEREAU DE COMMANDE'!D59*'Budget et Recensement'!$B$4),0)</f>
        <v>0</v>
      </c>
      <c r="AD108" s="56">
        <f>IF(AD23&gt;0,VLOOKUP(AD$13,'BORDEREAU DE COMMANDE'!$A$32:$F$61,6,FALSE)*(AD23/'BORDEREAU DE COMMANDE'!D60*'Budget et Recensement'!$B$4),0)</f>
        <v>0</v>
      </c>
      <c r="AE108" s="56">
        <f>IF(AE23&gt;0,VLOOKUP(AE$13,'BORDEREAU DE COMMANDE'!$A$32:$F$61,6,FALSE)*(AE23/'BORDEREAU DE COMMANDE'!D61*'Budget et Recensement'!$B$4),0)</f>
        <v>0</v>
      </c>
      <c r="AF108" s="313"/>
      <c r="AG108" s="313"/>
      <c r="AH108" s="313"/>
      <c r="AI108" s="313"/>
      <c r="AJ108" s="313"/>
      <c r="AK108" s="313"/>
    </row>
    <row r="109" spans="1:37" hidden="1">
      <c r="A109" s="55" t="s">
        <v>131</v>
      </c>
      <c r="B109" s="56">
        <f>IF(B28&gt;0,VLOOKUP(B$13,'BORDEREAU DE COMMANDE'!$A$32:$F$61,6,FALSE)*(B28/'BORDEREAU DE COMMANDE'!D32*'Budget et Recensement'!$B$4),0)</f>
        <v>0</v>
      </c>
      <c r="C109" s="56">
        <f>IF(C28&gt;0,VLOOKUP(C$13,'BORDEREAU DE COMMANDE'!$A$32:$F$61,6,FALSE)*(C28/'BORDEREAU DE COMMANDE'!D33*'Budget et Recensement'!$B$4),0)</f>
        <v>0</v>
      </c>
      <c r="D109" s="56">
        <f>IF(D28&gt;0,VLOOKUP(D$13,'BORDEREAU DE COMMANDE'!$A$32:$F$61,6,FALSE)*(D28/'BORDEREAU DE COMMANDE'!D34*'Budget et Recensement'!$B$4),0)</f>
        <v>0</v>
      </c>
      <c r="E109" s="56">
        <f>IF(E28&gt;0,VLOOKUP(E$13,'BORDEREAU DE COMMANDE'!$A$32:$F$61,6,FALSE)*(E28/'BORDEREAU DE COMMANDE'!D35*'Budget et Recensement'!$B$4),0)</f>
        <v>0</v>
      </c>
      <c r="F109" s="56">
        <f>IF(F28&gt;0,VLOOKUP(F$13,'BORDEREAU DE COMMANDE'!$A$32:$F$61,6,FALSE)*(F28/'BORDEREAU DE COMMANDE'!D36*'Budget et Recensement'!$B$4),0)</f>
        <v>0</v>
      </c>
      <c r="G109" s="56">
        <f>IF(G28&gt;0,VLOOKUP(G$13,'BORDEREAU DE COMMANDE'!$A$32:$F$61,6,FALSE)*(G28/'BORDEREAU DE COMMANDE'!D37*'Budget et Recensement'!$B$4),0)</f>
        <v>0</v>
      </c>
      <c r="H109" s="56">
        <f>IF(H28&gt;0,VLOOKUP(H$13,'BORDEREAU DE COMMANDE'!$A$32:$F$61,6,FALSE)*(H28/'BORDEREAU DE COMMANDE'!D38*'Budget et Recensement'!$B$4),0)</f>
        <v>0</v>
      </c>
      <c r="I109" s="56">
        <f>IF(I28&gt;0,VLOOKUP(I$13,'BORDEREAU DE COMMANDE'!$A$32:$F$61,6,FALSE)*(I28/'BORDEREAU DE COMMANDE'!D39*'Budget et Recensement'!$B$4),0)</f>
        <v>0</v>
      </c>
      <c r="J109" s="56">
        <f>IF(J28&gt;0,VLOOKUP(J$13,'BORDEREAU DE COMMANDE'!$A$32:$F$61,6,FALSE)*(J28/'BORDEREAU DE COMMANDE'!D40*'Budget et Recensement'!$B$4),0)</f>
        <v>0</v>
      </c>
      <c r="K109" s="56">
        <f>IF(K28&gt;0,VLOOKUP(K$13,'BORDEREAU DE COMMANDE'!$A$32:$F$61,6,FALSE)*(K28/'BORDEREAU DE COMMANDE'!D41*'Budget et Recensement'!$B$4),0)</f>
        <v>0</v>
      </c>
      <c r="L109" s="56">
        <f>IF(L28&gt;0,VLOOKUP(L$13,'BORDEREAU DE COMMANDE'!$A$32:$F$61,6,FALSE)*(L28/'BORDEREAU DE COMMANDE'!D42*'Budget et Recensement'!$B$4),0)</f>
        <v>0</v>
      </c>
      <c r="M109" s="56">
        <f>IF(M28&gt;0,VLOOKUP(M$13,'BORDEREAU DE COMMANDE'!$A$32:$F$61,6,FALSE)*(M28/'BORDEREAU DE COMMANDE'!D43*'Budget et Recensement'!$B$4),0)</f>
        <v>0</v>
      </c>
      <c r="N109" s="56">
        <f>IF(N28&gt;0,VLOOKUP(N$13,'BORDEREAU DE COMMANDE'!$A$32:$F$61,6,FALSE)*(N28/'BORDEREAU DE COMMANDE'!D44*'Budget et Recensement'!$B$4),0)</f>
        <v>0</v>
      </c>
      <c r="O109" s="56">
        <f>IF(O28&gt;0,VLOOKUP(O$13,'BORDEREAU DE COMMANDE'!$A$32:$F$61,6,FALSE)*(O28/'BORDEREAU DE COMMANDE'!D45*'Budget et Recensement'!$B$4),0)</f>
        <v>0</v>
      </c>
      <c r="P109" s="56">
        <f>IF(P28&gt;0,VLOOKUP(P$13,'BORDEREAU DE COMMANDE'!$A$32:$F$61,6,FALSE)*(P28/'BORDEREAU DE COMMANDE'!D46*'Budget et Recensement'!$B$4),0)</f>
        <v>0</v>
      </c>
      <c r="Q109" s="56">
        <f>IF(Q28&gt;0,VLOOKUP(Q$13,'BORDEREAU DE COMMANDE'!$A$32:$F$61,6,FALSE)*(Q28/'BORDEREAU DE COMMANDE'!D47*'Budget et Recensement'!$B$4),0)</f>
        <v>0</v>
      </c>
      <c r="R109" s="56">
        <f>IF(R28&gt;0,VLOOKUP(R$13,'BORDEREAU DE COMMANDE'!$A$32:$F$61,6,FALSE)*(R28/'BORDEREAU DE COMMANDE'!D48*'Budget et Recensement'!$B$4),0)</f>
        <v>0</v>
      </c>
      <c r="S109" s="56">
        <f>IF(S28&gt;0,VLOOKUP(S$13,'BORDEREAU DE COMMANDE'!$A$32:$F$61,6,FALSE)*(S28/'BORDEREAU DE COMMANDE'!D49*'Budget et Recensement'!$B$4),0)</f>
        <v>0</v>
      </c>
      <c r="T109" s="56">
        <f>IF(T28&gt;0,VLOOKUP(T$13,'BORDEREAU DE COMMANDE'!$A$32:$F$61,6,FALSE)*(T28/'BORDEREAU DE COMMANDE'!D50*'Budget et Recensement'!$B$4),0)</f>
        <v>0</v>
      </c>
      <c r="U109" s="56">
        <f>IF(U28&gt;0,VLOOKUP(U$13,'BORDEREAU DE COMMANDE'!$A$32:$F$61,6,FALSE)*(U28/'BORDEREAU DE COMMANDE'!D51*'Budget et Recensement'!$B$4),0)</f>
        <v>0</v>
      </c>
      <c r="V109" s="56">
        <f>IF(V28&gt;0,VLOOKUP(V$13,'BORDEREAU DE COMMANDE'!$A$32:$F$61,6,FALSE)*(V28/'BORDEREAU DE COMMANDE'!D52*'Budget et Recensement'!$B$4),0)</f>
        <v>0</v>
      </c>
      <c r="W109" s="56">
        <f>IF(W28&gt;0,VLOOKUP(W$13,'BORDEREAU DE COMMANDE'!$A$32:$F$61,6,FALSE)*(W28/'BORDEREAU DE COMMANDE'!D53*'Budget et Recensement'!$B$4),0)</f>
        <v>0</v>
      </c>
      <c r="X109" s="56">
        <f>IF(X28&gt;0,VLOOKUP(X$13,'BORDEREAU DE COMMANDE'!$A$32:$F$61,6,FALSE)*(X28/'BORDEREAU DE COMMANDE'!D54*'Budget et Recensement'!$B$4),0)</f>
        <v>0</v>
      </c>
      <c r="Y109" s="56">
        <f>IF(Y28&gt;0,VLOOKUP(Y$13,'BORDEREAU DE COMMANDE'!$A$32:$F$61,6,FALSE)*(Y28/'BORDEREAU DE COMMANDE'!D55*'Budget et Recensement'!$B$4),0)</f>
        <v>0</v>
      </c>
      <c r="Z109" s="56">
        <f>IF(Z28&gt;0,VLOOKUP(Z$13,'BORDEREAU DE COMMANDE'!$A$32:$F$61,6,FALSE)*(Z28/'BORDEREAU DE COMMANDE'!D56*'Budget et Recensement'!$B$4),0)</f>
        <v>0</v>
      </c>
      <c r="AA109" s="56">
        <f>IF(AA28&gt;0,VLOOKUP(AA$13,'BORDEREAU DE COMMANDE'!$A$32:$F$61,6,FALSE)*(AA28/'BORDEREAU DE COMMANDE'!D57*'Budget et Recensement'!$B$4),0)</f>
        <v>0</v>
      </c>
      <c r="AB109" s="56">
        <f>IF(AB28&gt;0,VLOOKUP(AB$13,'BORDEREAU DE COMMANDE'!$A$32:$F$61,6,FALSE)*(AB28/'BORDEREAU DE COMMANDE'!D58*'Budget et Recensement'!$B$4),0)</f>
        <v>0</v>
      </c>
      <c r="AC109" s="56">
        <f>IF(AC28&gt;0,VLOOKUP(AC$13,'BORDEREAU DE COMMANDE'!$A$32:$F$61,6,FALSE)*(AC28/'BORDEREAU DE COMMANDE'!D59*'Budget et Recensement'!$B$4),0)</f>
        <v>0</v>
      </c>
      <c r="AD109" s="56">
        <f>IF(AD28&gt;0,VLOOKUP(AD$13,'BORDEREAU DE COMMANDE'!$A$32:$F$61,6,FALSE)*(AD28/'BORDEREAU DE COMMANDE'!D60*'Budget et Recensement'!$B$4),0)</f>
        <v>0</v>
      </c>
      <c r="AE109" s="56">
        <f>IF(AE28&gt;0,VLOOKUP(AE$13,'BORDEREAU DE COMMANDE'!$A$32:$F$61,6,FALSE)*(AE28/'BORDEREAU DE COMMANDE'!D61*'Budget et Recensement'!$B$4),0)</f>
        <v>0</v>
      </c>
      <c r="AF109" s="313"/>
      <c r="AG109" s="313"/>
      <c r="AH109" s="313"/>
      <c r="AI109" s="313"/>
      <c r="AJ109" s="313"/>
      <c r="AK109" s="313"/>
    </row>
    <row r="110" spans="1:37" hidden="1">
      <c r="A110" s="55" t="s">
        <v>132</v>
      </c>
      <c r="B110" s="56">
        <f>IF(B33&gt;0,VLOOKUP(B$13,'BORDEREAU DE COMMANDE'!$A$32:$F$61,6,FALSE)*(B33/'BORDEREAU DE COMMANDE'!D32*'Budget et Recensement'!$B$4),0)</f>
        <v>0</v>
      </c>
      <c r="C110" s="56">
        <f>IF(C33&gt;0,VLOOKUP(C$13,'BORDEREAU DE COMMANDE'!$A$32:$F$61,6,FALSE)*(C33/'BORDEREAU DE COMMANDE'!D33*'Budget et Recensement'!$B$4),0)</f>
        <v>0</v>
      </c>
      <c r="D110" s="56">
        <f>IF(D33&gt;0,VLOOKUP(D$13,'BORDEREAU DE COMMANDE'!$A$32:$F$61,6,FALSE)*(D33/'BORDEREAU DE COMMANDE'!D34*'Budget et Recensement'!$B$4),0)</f>
        <v>0</v>
      </c>
      <c r="E110" s="56">
        <f>IF(E33&gt;0,VLOOKUP(E$13,'BORDEREAU DE COMMANDE'!$A$32:$F$61,6,FALSE)*(E33/'BORDEREAU DE COMMANDE'!D35*'Budget et Recensement'!$B$4),0)</f>
        <v>0</v>
      </c>
      <c r="F110" s="56">
        <f>IF(F33&gt;0,VLOOKUP(F$13,'BORDEREAU DE COMMANDE'!$A$32:$F$61,6,FALSE)*(F33/'BORDEREAU DE COMMANDE'!D36*'Budget et Recensement'!$B$4),0)</f>
        <v>0</v>
      </c>
      <c r="G110" s="56">
        <f>IF(G33&gt;0,VLOOKUP(G$13,'BORDEREAU DE COMMANDE'!$A$32:$F$61,6,FALSE)*(G33/'BORDEREAU DE COMMANDE'!D37*'Budget et Recensement'!$B$4),0)</f>
        <v>0</v>
      </c>
      <c r="H110" s="56">
        <f>IF(H33&gt;0,VLOOKUP(H$13,'BORDEREAU DE COMMANDE'!$A$32:$F$61,6,FALSE)*(H33/'BORDEREAU DE COMMANDE'!D38*'Budget et Recensement'!$B$4),0)</f>
        <v>0</v>
      </c>
      <c r="I110" s="56">
        <f>IF(I33&gt;0,VLOOKUP(I$13,'BORDEREAU DE COMMANDE'!$A$32:$F$61,6,FALSE)*(I33/'BORDEREAU DE COMMANDE'!D39*'Budget et Recensement'!$B$4),0)</f>
        <v>0</v>
      </c>
      <c r="J110" s="56">
        <f>IF(J33&gt;0,VLOOKUP(J$13,'BORDEREAU DE COMMANDE'!$A$32:$F$61,6,FALSE)*(J33/'BORDEREAU DE COMMANDE'!D40*'Budget et Recensement'!$B$4),0)</f>
        <v>0</v>
      </c>
      <c r="K110" s="56">
        <f>IF(K33&gt;0,VLOOKUP(K$13,'BORDEREAU DE COMMANDE'!$A$32:$F$61,6,FALSE)*(K33/'BORDEREAU DE COMMANDE'!D41*'Budget et Recensement'!$B$4),0)</f>
        <v>0</v>
      </c>
      <c r="L110" s="56">
        <f>IF(L33&gt;0,VLOOKUP(L$13,'BORDEREAU DE COMMANDE'!$A$32:$F$61,6,FALSE)*(L33/'BORDEREAU DE COMMANDE'!D42*'Budget et Recensement'!$B$4),0)</f>
        <v>0</v>
      </c>
      <c r="M110" s="56">
        <f>IF(M33&gt;0,VLOOKUP(M$13,'BORDEREAU DE COMMANDE'!$A$32:$F$61,6,FALSE)*(M33/'BORDEREAU DE COMMANDE'!D43*'Budget et Recensement'!$B$4),0)</f>
        <v>0</v>
      </c>
      <c r="N110" s="56">
        <f>IF(N33&gt;0,VLOOKUP(N$13,'BORDEREAU DE COMMANDE'!$A$32:$F$61,6,FALSE)*(N33/'BORDEREAU DE COMMANDE'!D44*'Budget et Recensement'!$B$4),0)</f>
        <v>0</v>
      </c>
      <c r="O110" s="56">
        <f>IF(O33&gt;0,VLOOKUP(O$13,'BORDEREAU DE COMMANDE'!$A$32:$F$61,6,FALSE)*(O33/'BORDEREAU DE COMMANDE'!D45*'Budget et Recensement'!$B$4),0)</f>
        <v>0</v>
      </c>
      <c r="P110" s="56">
        <f>IF(P33&gt;0,VLOOKUP(P$13,'BORDEREAU DE COMMANDE'!$A$32:$F$61,6,FALSE)*(P33/'BORDEREAU DE COMMANDE'!D46*'Budget et Recensement'!$B$4),0)</f>
        <v>0</v>
      </c>
      <c r="Q110" s="56">
        <f>IF(Q33&gt;0,VLOOKUP(Q$13,'BORDEREAU DE COMMANDE'!$A$32:$F$61,6,FALSE)*(Q33/'BORDEREAU DE COMMANDE'!D47*'Budget et Recensement'!$B$4),0)</f>
        <v>0</v>
      </c>
      <c r="R110" s="56">
        <f>IF(R33&gt;0,VLOOKUP(R$13,'BORDEREAU DE COMMANDE'!$A$32:$F$61,6,FALSE)*(R33/'BORDEREAU DE COMMANDE'!D48*'Budget et Recensement'!$B$4),0)</f>
        <v>0</v>
      </c>
      <c r="S110" s="56">
        <f>IF(S33&gt;0,VLOOKUP(S$13,'BORDEREAU DE COMMANDE'!$A$32:$F$61,6,FALSE)*(S33/'BORDEREAU DE COMMANDE'!D49*'Budget et Recensement'!$B$4),0)</f>
        <v>0</v>
      </c>
      <c r="T110" s="56">
        <f>IF(T33&gt;0,VLOOKUP(T$13,'BORDEREAU DE COMMANDE'!$A$32:$F$61,6,FALSE)*(T33/'BORDEREAU DE COMMANDE'!D50*'Budget et Recensement'!$B$4),0)</f>
        <v>0</v>
      </c>
      <c r="U110" s="56">
        <f>IF(U33&gt;0,VLOOKUP(U$13,'BORDEREAU DE COMMANDE'!$A$32:$F$61,6,FALSE)*(U33/'BORDEREAU DE COMMANDE'!D51*'Budget et Recensement'!$B$4),0)</f>
        <v>0</v>
      </c>
      <c r="V110" s="56">
        <f>IF(V33&gt;0,VLOOKUP(V$13,'BORDEREAU DE COMMANDE'!$A$32:$F$61,6,FALSE)*(V33/'BORDEREAU DE COMMANDE'!D52*'Budget et Recensement'!$B$4),0)</f>
        <v>0</v>
      </c>
      <c r="W110" s="56">
        <f>IF(W33&gt;0,VLOOKUP(W$13,'BORDEREAU DE COMMANDE'!$A$32:$F$61,6,FALSE)*(W33/'BORDEREAU DE COMMANDE'!D53*'Budget et Recensement'!$B$4),0)</f>
        <v>0</v>
      </c>
      <c r="X110" s="56">
        <f>IF(X33&gt;0,VLOOKUP(X$13,'BORDEREAU DE COMMANDE'!$A$32:$F$61,6,FALSE)*(X33/'BORDEREAU DE COMMANDE'!D54*'Budget et Recensement'!$B$4),0)</f>
        <v>0</v>
      </c>
      <c r="Y110" s="56">
        <f>IF(Y33&gt;0,VLOOKUP(Y$13,'BORDEREAU DE COMMANDE'!$A$32:$F$61,6,FALSE)*(Y33/'BORDEREAU DE COMMANDE'!D55*'Budget et Recensement'!$B$4),0)</f>
        <v>0</v>
      </c>
      <c r="Z110" s="56">
        <f>IF(Z33&gt;0,VLOOKUP(Z$13,'BORDEREAU DE COMMANDE'!$A$32:$F$61,6,FALSE)*(Z33/'BORDEREAU DE COMMANDE'!D56*'Budget et Recensement'!$B$4),0)</f>
        <v>0</v>
      </c>
      <c r="AA110" s="56">
        <f>IF(AA33&gt;0,VLOOKUP(AA$13,'BORDEREAU DE COMMANDE'!$A$32:$F$61,6,FALSE)*(AA33/'BORDEREAU DE COMMANDE'!D57*'Budget et Recensement'!$B$4),0)</f>
        <v>0</v>
      </c>
      <c r="AB110" s="56">
        <f>IF(AB33&gt;0,VLOOKUP(AB$13,'BORDEREAU DE COMMANDE'!$A$32:$F$61,6,FALSE)*(AB33/'BORDEREAU DE COMMANDE'!D58*'Budget et Recensement'!$B$4),0)</f>
        <v>0</v>
      </c>
      <c r="AC110" s="56">
        <f>IF(AC33&gt;0,VLOOKUP(AC$13,'BORDEREAU DE COMMANDE'!$A$32:$F$61,6,FALSE)*(AC33/'BORDEREAU DE COMMANDE'!D59*'Budget et Recensement'!$B$4),0)</f>
        <v>0</v>
      </c>
      <c r="AD110" s="56">
        <f>IF(AD33&gt;0,VLOOKUP(AD$13,'BORDEREAU DE COMMANDE'!$A$32:$F$61,6,FALSE)*(AD33/'BORDEREAU DE COMMANDE'!D60*'Budget et Recensement'!$B$4),0)</f>
        <v>0</v>
      </c>
      <c r="AE110" s="56">
        <f>IF(AE33&gt;0,VLOOKUP(AE$13,'BORDEREAU DE COMMANDE'!$A$32:$F$61,6,FALSE)*(AE33/'BORDEREAU DE COMMANDE'!D61*'Budget et Recensement'!$B$4),0)</f>
        <v>0</v>
      </c>
      <c r="AF110" s="313"/>
      <c r="AG110" s="313"/>
      <c r="AH110" s="313"/>
      <c r="AI110" s="313"/>
      <c r="AJ110" s="313"/>
      <c r="AK110" s="313"/>
    </row>
    <row r="111" spans="1:37" hidden="1">
      <c r="A111" s="55" t="s">
        <v>133</v>
      </c>
      <c r="B111" s="56">
        <f>IF(B38&gt;0,VLOOKUP(B$13,'BORDEREAU DE COMMANDE'!$A$32:$F$61,6,FALSE)*(B38/'BORDEREAU DE COMMANDE'!D32*'Budget et Recensement'!$B$4),0)</f>
        <v>0</v>
      </c>
      <c r="C111" s="56">
        <f>IF(C38&gt;0,VLOOKUP(C$13,'BORDEREAU DE COMMANDE'!$A$32:$F$61,6,FALSE)*(C38/'BORDEREAU DE COMMANDE'!D33*'Budget et Recensement'!$B$4),0)</f>
        <v>0</v>
      </c>
      <c r="D111" s="56">
        <f>IF(D38&gt;0,VLOOKUP(D$13,'BORDEREAU DE COMMANDE'!$A$32:$F$61,6,FALSE)*(D38/'BORDEREAU DE COMMANDE'!D34*'Budget et Recensement'!$B$4),0)</f>
        <v>0</v>
      </c>
      <c r="E111" s="56">
        <f>IF(E38&gt;0,VLOOKUP(E$13,'BORDEREAU DE COMMANDE'!$A$32:$F$61,6,FALSE)*(E38/'BORDEREAU DE COMMANDE'!D35*'Budget et Recensement'!$B$4),0)</f>
        <v>0</v>
      </c>
      <c r="F111" s="56">
        <f>IF(F38&gt;0,VLOOKUP(F$13,'BORDEREAU DE COMMANDE'!$A$32:$F$61,6,FALSE)*(F38/'BORDEREAU DE COMMANDE'!D36*'Budget et Recensement'!$B$4),0)</f>
        <v>0</v>
      </c>
      <c r="G111" s="56">
        <f>IF(G38&gt;0,VLOOKUP(G$13,'BORDEREAU DE COMMANDE'!$A$32:$F$61,6,FALSE)*(G38/'BORDEREAU DE COMMANDE'!D37*'Budget et Recensement'!$B$4),0)</f>
        <v>0</v>
      </c>
      <c r="H111" s="56">
        <f>IF(H38&gt;0,VLOOKUP(H$13,'BORDEREAU DE COMMANDE'!$A$32:$F$61,6,FALSE)*(H38/'BORDEREAU DE COMMANDE'!D38*'Budget et Recensement'!$B$4),0)</f>
        <v>0</v>
      </c>
      <c r="I111" s="56">
        <f>IF(I38&gt;0,VLOOKUP(I$13,'BORDEREAU DE COMMANDE'!$A$32:$F$61,6,FALSE)*(I38/'BORDEREAU DE COMMANDE'!D39*'Budget et Recensement'!$B$4),0)</f>
        <v>0</v>
      </c>
      <c r="J111" s="56">
        <f>IF(J38&gt;0,VLOOKUP(J$13,'BORDEREAU DE COMMANDE'!$A$32:$F$61,6,FALSE)*(J38/'BORDEREAU DE COMMANDE'!D40*'Budget et Recensement'!$B$4),0)</f>
        <v>0</v>
      </c>
      <c r="K111" s="56">
        <f>IF(K38&gt;0,VLOOKUP(K$13,'BORDEREAU DE COMMANDE'!$A$32:$F$61,6,FALSE)*(K38/'BORDEREAU DE COMMANDE'!D41*'Budget et Recensement'!$B$4),0)</f>
        <v>0</v>
      </c>
      <c r="L111" s="56">
        <f>IF(L38&gt;0,VLOOKUP(L$13,'BORDEREAU DE COMMANDE'!$A$32:$F$61,6,FALSE)*(L38/'BORDEREAU DE COMMANDE'!D42*'Budget et Recensement'!$B$4),0)</f>
        <v>0</v>
      </c>
      <c r="M111" s="56">
        <f>IF(M38&gt;0,VLOOKUP(M$13,'BORDEREAU DE COMMANDE'!$A$32:$F$61,6,FALSE)*(M38/'BORDEREAU DE COMMANDE'!D43*'Budget et Recensement'!$B$4),0)</f>
        <v>0</v>
      </c>
      <c r="N111" s="56">
        <f>IF(N38&gt;0,VLOOKUP(N$13,'BORDEREAU DE COMMANDE'!$A$32:$F$61,6,FALSE)*(N38/'BORDEREAU DE COMMANDE'!D44*'Budget et Recensement'!$B$4),0)</f>
        <v>0</v>
      </c>
      <c r="O111" s="56">
        <f>IF(O38&gt;0,VLOOKUP(O$13,'BORDEREAU DE COMMANDE'!$A$32:$F$61,6,FALSE)*(O38/'BORDEREAU DE COMMANDE'!D45*'Budget et Recensement'!$B$4),0)</f>
        <v>0</v>
      </c>
      <c r="P111" s="56">
        <f>IF(P38&gt;0,VLOOKUP(P$13,'BORDEREAU DE COMMANDE'!$A$32:$F$61,6,FALSE)*(P38/'BORDEREAU DE COMMANDE'!D46*'Budget et Recensement'!$B$4),0)</f>
        <v>0</v>
      </c>
      <c r="Q111" s="56">
        <f>IF(Q38&gt;0,VLOOKUP(Q$13,'BORDEREAU DE COMMANDE'!$A$32:$F$61,6,FALSE)*(Q38/'BORDEREAU DE COMMANDE'!D47*'Budget et Recensement'!$B$4),0)</f>
        <v>0</v>
      </c>
      <c r="R111" s="56">
        <f>IF(R38&gt;0,VLOOKUP(R$13,'BORDEREAU DE COMMANDE'!$A$32:$F$61,6,FALSE)*(R38/'BORDEREAU DE COMMANDE'!D48*'Budget et Recensement'!$B$4),0)</f>
        <v>0</v>
      </c>
      <c r="S111" s="56">
        <f>IF(S38&gt;0,VLOOKUP(S$13,'BORDEREAU DE COMMANDE'!$A$32:$F$61,6,FALSE)*(S38/'BORDEREAU DE COMMANDE'!D49*'Budget et Recensement'!$B$4),0)</f>
        <v>0</v>
      </c>
      <c r="T111" s="56">
        <f>IF(T38&gt;0,VLOOKUP(T$13,'BORDEREAU DE COMMANDE'!$A$32:$F$61,6,FALSE)*(T38/'BORDEREAU DE COMMANDE'!D50*'Budget et Recensement'!$B$4),0)</f>
        <v>0</v>
      </c>
      <c r="U111" s="56">
        <f>IF(U38&gt;0,VLOOKUP(U$13,'BORDEREAU DE COMMANDE'!$A$32:$F$61,6,FALSE)*(U38/'BORDEREAU DE COMMANDE'!D51*'Budget et Recensement'!$B$4),0)</f>
        <v>0</v>
      </c>
      <c r="V111" s="56">
        <f>IF(V38&gt;0,VLOOKUP(V$13,'BORDEREAU DE COMMANDE'!$A$32:$F$61,6,FALSE)*(V38/'BORDEREAU DE COMMANDE'!D52*'Budget et Recensement'!$B$4),0)</f>
        <v>0</v>
      </c>
      <c r="W111" s="56">
        <f>IF(W38&gt;0,VLOOKUP(W$13,'BORDEREAU DE COMMANDE'!$A$32:$F$61,6,FALSE)*(W38/'BORDEREAU DE COMMANDE'!D53*'Budget et Recensement'!$B$4),0)</f>
        <v>0</v>
      </c>
      <c r="X111" s="56">
        <f>IF(X38&gt;0,VLOOKUP(X$13,'BORDEREAU DE COMMANDE'!$A$32:$F$61,6,FALSE)*(X38/'BORDEREAU DE COMMANDE'!D54*'Budget et Recensement'!$B$4),0)</f>
        <v>0</v>
      </c>
      <c r="Y111" s="56">
        <f>IF(Y38&gt;0,VLOOKUP(Y$13,'BORDEREAU DE COMMANDE'!$A$32:$F$61,6,FALSE)*(Y38/'BORDEREAU DE COMMANDE'!D55*'Budget et Recensement'!$B$4),0)</f>
        <v>0</v>
      </c>
      <c r="Z111" s="56">
        <f>IF(Z38&gt;0,VLOOKUP(Z$13,'BORDEREAU DE COMMANDE'!$A$32:$F$61,6,FALSE)*(Z38/'BORDEREAU DE COMMANDE'!D56*'Budget et Recensement'!$B$4),0)</f>
        <v>0</v>
      </c>
      <c r="AA111" s="56">
        <f>IF(AA38&gt;0,VLOOKUP(AA$13,'BORDEREAU DE COMMANDE'!$A$32:$F$61,6,FALSE)*(AA38/'BORDEREAU DE COMMANDE'!D57*'Budget et Recensement'!$B$4),0)</f>
        <v>0</v>
      </c>
      <c r="AB111" s="56">
        <f>IF(AB38&gt;0,VLOOKUP(AB$13,'BORDEREAU DE COMMANDE'!$A$32:$F$61,6,FALSE)*(AB38/'BORDEREAU DE COMMANDE'!D58*'Budget et Recensement'!$B$4),0)</f>
        <v>0</v>
      </c>
      <c r="AC111" s="56">
        <f>IF(AC38&gt;0,VLOOKUP(AC$13,'BORDEREAU DE COMMANDE'!$A$32:$F$61,6,FALSE)*(AC38/'BORDEREAU DE COMMANDE'!D59*'Budget et Recensement'!$B$4),0)</f>
        <v>0</v>
      </c>
      <c r="AD111" s="56">
        <f>IF(AD38&gt;0,VLOOKUP(AD$13,'BORDEREAU DE COMMANDE'!$A$32:$F$61,6,FALSE)*(AD38/'BORDEREAU DE COMMANDE'!D60*'Budget et Recensement'!$B$4),0)</f>
        <v>0</v>
      </c>
      <c r="AE111" s="56">
        <f>IF(AE38&gt;0,VLOOKUP(AE$13,'BORDEREAU DE COMMANDE'!$A$32:$F$61,6,FALSE)*(AE38/'BORDEREAU DE COMMANDE'!D61*'Budget et Recensement'!$B$4),0)</f>
        <v>0</v>
      </c>
      <c r="AF111" s="313"/>
      <c r="AG111" s="313"/>
      <c r="AH111" s="313"/>
      <c r="AI111" s="313"/>
      <c r="AJ111" s="313"/>
      <c r="AK111" s="313"/>
    </row>
    <row r="112" spans="1:37" hidden="1">
      <c r="A112" s="55" t="s">
        <v>134</v>
      </c>
      <c r="B112" s="56">
        <f>IF(B43&gt;0,VLOOKUP(B$13,'BORDEREAU DE COMMANDE'!$A$32:$F$61,6,FALSE)*(B43/'BORDEREAU DE COMMANDE'!D32*'Budget et Recensement'!$B$4),0)</f>
        <v>0</v>
      </c>
      <c r="C112" s="56">
        <f>IF(C43&gt;0,VLOOKUP(C$13,'BORDEREAU DE COMMANDE'!$A$32:$F$61,6,FALSE)*(C43/'BORDEREAU DE COMMANDE'!D33*'Budget et Recensement'!$B$4),0)</f>
        <v>0</v>
      </c>
      <c r="D112" s="56">
        <f>IF(D43&gt;0,VLOOKUP(D$13,'BORDEREAU DE COMMANDE'!$A$32:$F$61,6,FALSE)*(D43/'BORDEREAU DE COMMANDE'!D34*'Budget et Recensement'!$B$4),0)</f>
        <v>0</v>
      </c>
      <c r="E112" s="56">
        <f>IF(E43&gt;0,VLOOKUP(E$13,'BORDEREAU DE COMMANDE'!$A$32:$F$61,6,FALSE)*(E43/'BORDEREAU DE COMMANDE'!D35*'Budget et Recensement'!$B$4),0)</f>
        <v>0</v>
      </c>
      <c r="F112" s="56">
        <f>IF(F43&gt;0,VLOOKUP(F$13,'BORDEREAU DE COMMANDE'!$A$32:$F$61,6,FALSE)*(F43/'BORDEREAU DE COMMANDE'!D36*'Budget et Recensement'!$B$4),0)</f>
        <v>0</v>
      </c>
      <c r="G112" s="56">
        <f>IF(G43&gt;0,VLOOKUP(G$13,'BORDEREAU DE COMMANDE'!$A$32:$F$61,6,FALSE)*(G43/'BORDEREAU DE COMMANDE'!D37*'Budget et Recensement'!$B$4),0)</f>
        <v>0</v>
      </c>
      <c r="H112" s="56">
        <f>IF(H43&gt;0,VLOOKUP(H$13,'BORDEREAU DE COMMANDE'!$A$32:$F$61,6,FALSE)*(H43/'BORDEREAU DE COMMANDE'!D38*'Budget et Recensement'!$B$4),0)</f>
        <v>0</v>
      </c>
      <c r="I112" s="56">
        <f>IF(I43&gt;0,VLOOKUP(I$13,'BORDEREAU DE COMMANDE'!$A$32:$F$61,6,FALSE)*(I43/'BORDEREAU DE COMMANDE'!D39*'Budget et Recensement'!$B$4),0)</f>
        <v>0</v>
      </c>
      <c r="J112" s="56">
        <f>IF(J43&gt;0,VLOOKUP(J$13,'BORDEREAU DE COMMANDE'!$A$32:$F$61,6,FALSE)*(J43/'BORDEREAU DE COMMANDE'!D40*'Budget et Recensement'!$B$4),0)</f>
        <v>0</v>
      </c>
      <c r="K112" s="56">
        <f>IF(K43&gt;0,VLOOKUP(K$13,'BORDEREAU DE COMMANDE'!$A$32:$F$61,6,FALSE)*(K43/'BORDEREAU DE COMMANDE'!D41*'Budget et Recensement'!$B$4),0)</f>
        <v>0</v>
      </c>
      <c r="L112" s="56">
        <f>IF(L43&gt;0,VLOOKUP(L$13,'BORDEREAU DE COMMANDE'!$A$32:$F$61,6,FALSE)*(L43/'BORDEREAU DE COMMANDE'!D42*'Budget et Recensement'!$B$4),0)</f>
        <v>0</v>
      </c>
      <c r="M112" s="56">
        <f>IF(M43&gt;0,VLOOKUP(M$13,'BORDEREAU DE COMMANDE'!$A$32:$F$61,6,FALSE)*(M43/'BORDEREAU DE COMMANDE'!D43*'Budget et Recensement'!$B$4),0)</f>
        <v>0</v>
      </c>
      <c r="N112" s="56">
        <f>IF(N43&gt;0,VLOOKUP(N$13,'BORDEREAU DE COMMANDE'!$A$32:$F$61,6,FALSE)*(N43/'BORDEREAU DE COMMANDE'!D44*'Budget et Recensement'!$B$4),0)</f>
        <v>0</v>
      </c>
      <c r="O112" s="56">
        <f>IF(O43&gt;0,VLOOKUP(O$13,'BORDEREAU DE COMMANDE'!$A$32:$F$61,6,FALSE)*(O43/'BORDEREAU DE COMMANDE'!D45*'Budget et Recensement'!$B$4),0)</f>
        <v>0</v>
      </c>
      <c r="P112" s="56">
        <f>IF(P43&gt;0,VLOOKUP(P$13,'BORDEREAU DE COMMANDE'!$A$32:$F$61,6,FALSE)*(P43/'BORDEREAU DE COMMANDE'!D46*'Budget et Recensement'!$B$4),0)</f>
        <v>0</v>
      </c>
      <c r="Q112" s="56">
        <f>IF(Q43&gt;0,VLOOKUP(Q$13,'BORDEREAU DE COMMANDE'!$A$32:$F$61,6,FALSE)*(Q43/'BORDEREAU DE COMMANDE'!D47*'Budget et Recensement'!$B$4),0)</f>
        <v>0</v>
      </c>
      <c r="R112" s="56">
        <f>IF(R43&gt;0,VLOOKUP(R$13,'BORDEREAU DE COMMANDE'!$A$32:$F$61,6,FALSE)*(R43/'BORDEREAU DE COMMANDE'!D48*'Budget et Recensement'!$B$4),0)</f>
        <v>0</v>
      </c>
      <c r="S112" s="56">
        <f>IF(S43&gt;0,VLOOKUP(S$13,'BORDEREAU DE COMMANDE'!$A$32:$F$61,6,FALSE)*(S43/'BORDEREAU DE COMMANDE'!D49*'Budget et Recensement'!$B$4),0)</f>
        <v>0</v>
      </c>
      <c r="T112" s="56">
        <f>IF(T43&gt;0,VLOOKUP(T$13,'BORDEREAU DE COMMANDE'!$A$32:$F$61,6,FALSE)*(T43/'BORDEREAU DE COMMANDE'!D50*'Budget et Recensement'!$B$4),0)</f>
        <v>0</v>
      </c>
      <c r="U112" s="56">
        <f>IF(U43&gt;0,VLOOKUP(U$13,'BORDEREAU DE COMMANDE'!$A$32:$F$61,6,FALSE)*(U43/'BORDEREAU DE COMMANDE'!D51*'Budget et Recensement'!$B$4),0)</f>
        <v>0</v>
      </c>
      <c r="V112" s="56">
        <f>IF(V43&gt;0,VLOOKUP(V$13,'BORDEREAU DE COMMANDE'!$A$32:$F$61,6,FALSE)*(V43/'BORDEREAU DE COMMANDE'!D52*'Budget et Recensement'!$B$4),0)</f>
        <v>0</v>
      </c>
      <c r="W112" s="56">
        <f>IF(W43&gt;0,VLOOKUP(W$13,'BORDEREAU DE COMMANDE'!$A$32:$F$61,6,FALSE)*(W43/'BORDEREAU DE COMMANDE'!D53*'Budget et Recensement'!$B$4),0)</f>
        <v>0</v>
      </c>
      <c r="X112" s="56">
        <f>IF(X43&gt;0,VLOOKUP(X$13,'BORDEREAU DE COMMANDE'!$A$32:$F$61,6,FALSE)*(X43/'BORDEREAU DE COMMANDE'!D54*'Budget et Recensement'!$B$4),0)</f>
        <v>0</v>
      </c>
      <c r="Y112" s="56">
        <f>IF(Y43&gt;0,VLOOKUP(Y$13,'BORDEREAU DE COMMANDE'!$A$32:$F$61,6,FALSE)*(Y43/'BORDEREAU DE COMMANDE'!D55*'Budget et Recensement'!$B$4),0)</f>
        <v>0</v>
      </c>
      <c r="Z112" s="56">
        <f>IF(Z43&gt;0,VLOOKUP(Z$13,'BORDEREAU DE COMMANDE'!$A$32:$F$61,6,FALSE)*(Z43/'BORDEREAU DE COMMANDE'!D56*'Budget et Recensement'!$B$4),0)</f>
        <v>0</v>
      </c>
      <c r="AA112" s="56">
        <f>IF(AA43&gt;0,VLOOKUP(AA$13,'BORDEREAU DE COMMANDE'!$A$32:$F$61,6,FALSE)*(AA43/'BORDEREAU DE COMMANDE'!D57*'Budget et Recensement'!$B$4),0)</f>
        <v>0</v>
      </c>
      <c r="AB112" s="56">
        <f>IF(AB43&gt;0,VLOOKUP(AB$13,'BORDEREAU DE COMMANDE'!$A$32:$F$61,6,FALSE)*(AB43/'BORDEREAU DE COMMANDE'!D58*'Budget et Recensement'!$B$4),0)</f>
        <v>0</v>
      </c>
      <c r="AC112" s="56">
        <f>IF(AC43&gt;0,VLOOKUP(AC$13,'BORDEREAU DE COMMANDE'!$A$32:$F$61,6,FALSE)*(AC43/'BORDEREAU DE COMMANDE'!D59*'Budget et Recensement'!$B$4),0)</f>
        <v>0</v>
      </c>
      <c r="AD112" s="56">
        <f>IF(AD43&gt;0,VLOOKUP(AD$13,'BORDEREAU DE COMMANDE'!$A$32:$F$61,6,FALSE)*(AD43/'BORDEREAU DE COMMANDE'!D60*'Budget et Recensement'!$B$4),0)</f>
        <v>0</v>
      </c>
      <c r="AE112" s="56">
        <f>IF(AE43&gt;0,VLOOKUP(AE$13,'BORDEREAU DE COMMANDE'!$A$32:$F$61,6,FALSE)*(AE43/'BORDEREAU DE COMMANDE'!D61*'Budget et Recensement'!$B$4),0)</f>
        <v>0</v>
      </c>
      <c r="AF112" s="313"/>
      <c r="AG112" s="313"/>
      <c r="AH112" s="313"/>
      <c r="AI112" s="313"/>
      <c r="AJ112" s="313"/>
      <c r="AK112" s="313"/>
    </row>
    <row r="113" spans="1:37" hidden="1">
      <c r="A113" s="55" t="s">
        <v>135</v>
      </c>
      <c r="B113" s="56">
        <f>IF(B48&gt;0,VLOOKUP(B$13,'BORDEREAU DE COMMANDE'!$A$32:$F$61,6,FALSE)*(B48/'BORDEREAU DE COMMANDE'!D32*'Budget et Recensement'!$B$4),0)</f>
        <v>0</v>
      </c>
      <c r="C113" s="56">
        <f>IF(C48&gt;0,VLOOKUP(C$13,'BORDEREAU DE COMMANDE'!$A$32:$F$61,6,FALSE)*(C48/'BORDEREAU DE COMMANDE'!D33*'Budget et Recensement'!$B$4),0)</f>
        <v>0</v>
      </c>
      <c r="D113" s="56">
        <f>IF(D48&gt;0,VLOOKUP(D$13,'BORDEREAU DE COMMANDE'!$A$32:$F$61,6,FALSE)*(D48/'BORDEREAU DE COMMANDE'!D34*'Budget et Recensement'!$B$4),0)</f>
        <v>0</v>
      </c>
      <c r="E113" s="56">
        <f>IF(E48&gt;0,VLOOKUP(E$13,'BORDEREAU DE COMMANDE'!$A$32:$F$61,6,FALSE)*(E48/'BORDEREAU DE COMMANDE'!D35*'Budget et Recensement'!$B$4),0)</f>
        <v>0</v>
      </c>
      <c r="F113" s="56">
        <f>IF(F48&gt;0,VLOOKUP(F$13,'BORDEREAU DE COMMANDE'!$A$32:$F$61,6,FALSE)*(F48/'BORDEREAU DE COMMANDE'!D36*'Budget et Recensement'!$B$4),0)</f>
        <v>0</v>
      </c>
      <c r="G113" s="56">
        <f>IF(G48&gt;0,VLOOKUP(G$13,'BORDEREAU DE COMMANDE'!$A$32:$F$61,6,FALSE)*(G48/'BORDEREAU DE COMMANDE'!D37*'Budget et Recensement'!$B$4),0)</f>
        <v>0</v>
      </c>
      <c r="H113" s="56">
        <f>IF(H48&gt;0,VLOOKUP(H$13,'BORDEREAU DE COMMANDE'!$A$32:$F$61,6,FALSE)*(H48/'BORDEREAU DE COMMANDE'!D38*'Budget et Recensement'!$B$4),0)</f>
        <v>0</v>
      </c>
      <c r="I113" s="56">
        <f>IF(I48&gt;0,VLOOKUP(I$13,'BORDEREAU DE COMMANDE'!$A$32:$F$61,6,FALSE)*(I48/'BORDEREAU DE COMMANDE'!D39*'Budget et Recensement'!$B$4),0)</f>
        <v>0</v>
      </c>
      <c r="J113" s="56">
        <f>IF(J48&gt;0,VLOOKUP(J$13,'BORDEREAU DE COMMANDE'!$A$32:$F$61,6,FALSE)*(J48/'BORDEREAU DE COMMANDE'!D40*'Budget et Recensement'!$B$4),0)</f>
        <v>0</v>
      </c>
      <c r="K113" s="56">
        <f>IF(K48&gt;0,VLOOKUP(K$13,'BORDEREAU DE COMMANDE'!$A$32:$F$61,6,FALSE)*(K48/'BORDEREAU DE COMMANDE'!D41*'Budget et Recensement'!$B$4),0)</f>
        <v>0</v>
      </c>
      <c r="L113" s="56">
        <f>IF(L48&gt;0,VLOOKUP(L$13,'BORDEREAU DE COMMANDE'!$A$32:$F$61,6,FALSE)*(L48/'BORDEREAU DE COMMANDE'!D42*'Budget et Recensement'!$B$4),0)</f>
        <v>0</v>
      </c>
      <c r="M113" s="56">
        <f>IF(M48&gt;0,VLOOKUP(M$13,'BORDEREAU DE COMMANDE'!$A$32:$F$61,6,FALSE)*(M48/'BORDEREAU DE COMMANDE'!D43*'Budget et Recensement'!$B$4),0)</f>
        <v>0</v>
      </c>
      <c r="N113" s="56">
        <f>IF(N48&gt;0,VLOOKUP(N$13,'BORDEREAU DE COMMANDE'!$A$32:$F$61,6,FALSE)*(N48/'BORDEREAU DE COMMANDE'!D44*'Budget et Recensement'!$B$4),0)</f>
        <v>0</v>
      </c>
      <c r="O113" s="56">
        <f>IF(O48&gt;0,VLOOKUP(O$13,'BORDEREAU DE COMMANDE'!$A$32:$F$61,6,FALSE)*(O48/'BORDEREAU DE COMMANDE'!D45*'Budget et Recensement'!$B$4),0)</f>
        <v>0</v>
      </c>
      <c r="P113" s="56">
        <f>IF(P48&gt;0,VLOOKUP(P$13,'BORDEREAU DE COMMANDE'!$A$32:$F$61,6,FALSE)*(P48/'BORDEREAU DE COMMANDE'!D46*'Budget et Recensement'!$B$4),0)</f>
        <v>0</v>
      </c>
      <c r="Q113" s="56">
        <f>IF(Q48&gt;0,VLOOKUP(Q$13,'BORDEREAU DE COMMANDE'!$A$32:$F$61,6,FALSE)*(Q48/'BORDEREAU DE COMMANDE'!D47*'Budget et Recensement'!$B$4),0)</f>
        <v>0</v>
      </c>
      <c r="R113" s="56">
        <f>IF(R48&gt;0,VLOOKUP(R$13,'BORDEREAU DE COMMANDE'!$A$32:$F$61,6,FALSE)*(R48/'BORDEREAU DE COMMANDE'!D48*'Budget et Recensement'!$B$4),0)</f>
        <v>0</v>
      </c>
      <c r="S113" s="56">
        <f>IF(S48&gt;0,VLOOKUP(S$13,'BORDEREAU DE COMMANDE'!$A$32:$F$61,6,FALSE)*(S48/'BORDEREAU DE COMMANDE'!D49*'Budget et Recensement'!$B$4),0)</f>
        <v>0</v>
      </c>
      <c r="T113" s="56">
        <f>IF(T48&gt;0,VLOOKUP(T$13,'BORDEREAU DE COMMANDE'!$A$32:$F$61,6,FALSE)*(T48/'BORDEREAU DE COMMANDE'!D50*'Budget et Recensement'!$B$4),0)</f>
        <v>0</v>
      </c>
      <c r="U113" s="56">
        <f>IF(U48&gt;0,VLOOKUP(U$13,'BORDEREAU DE COMMANDE'!$A$32:$F$61,6,FALSE)*(U48/'BORDEREAU DE COMMANDE'!D51*'Budget et Recensement'!$B$4),0)</f>
        <v>0</v>
      </c>
      <c r="V113" s="56">
        <f>IF(V48&gt;0,VLOOKUP(V$13,'BORDEREAU DE COMMANDE'!$A$32:$F$61,6,FALSE)*(V48/'BORDEREAU DE COMMANDE'!D52*'Budget et Recensement'!$B$4),0)</f>
        <v>0</v>
      </c>
      <c r="W113" s="56">
        <f>IF(W48&gt;0,VLOOKUP(W$13,'BORDEREAU DE COMMANDE'!$A$32:$F$61,6,FALSE)*(W48/'BORDEREAU DE COMMANDE'!D53*'Budget et Recensement'!$B$4),0)</f>
        <v>0</v>
      </c>
      <c r="X113" s="56">
        <f>IF(X48&gt;0,VLOOKUP(X$13,'BORDEREAU DE COMMANDE'!$A$32:$F$61,6,FALSE)*(X48/'BORDEREAU DE COMMANDE'!D54*'Budget et Recensement'!$B$4),0)</f>
        <v>0</v>
      </c>
      <c r="Y113" s="56">
        <f>IF(Y48&gt;0,VLOOKUP(Y$13,'BORDEREAU DE COMMANDE'!$A$32:$F$61,6,FALSE)*(Y48/'BORDEREAU DE COMMANDE'!D55*'Budget et Recensement'!$B$4),0)</f>
        <v>0</v>
      </c>
      <c r="Z113" s="56">
        <f>IF(Z48&gt;0,VLOOKUP(Z$13,'BORDEREAU DE COMMANDE'!$A$32:$F$61,6,FALSE)*(Z48/'BORDEREAU DE COMMANDE'!D56*'Budget et Recensement'!$B$4),0)</f>
        <v>0</v>
      </c>
      <c r="AA113" s="56">
        <f>IF(AA48&gt;0,VLOOKUP(AA$13,'BORDEREAU DE COMMANDE'!$A$32:$F$61,6,FALSE)*(AA48/'BORDEREAU DE COMMANDE'!D57*'Budget et Recensement'!$B$4),0)</f>
        <v>0</v>
      </c>
      <c r="AB113" s="56">
        <f>IF(AB48&gt;0,VLOOKUP(AB$13,'BORDEREAU DE COMMANDE'!$A$32:$F$61,6,FALSE)*(AB48/'BORDEREAU DE COMMANDE'!D58*'Budget et Recensement'!$B$4),0)</f>
        <v>0</v>
      </c>
      <c r="AC113" s="56">
        <f>IF(AC48&gt;0,VLOOKUP(AC$13,'BORDEREAU DE COMMANDE'!$A$32:$F$61,6,FALSE)*(AC48/'BORDEREAU DE COMMANDE'!D59*'Budget et Recensement'!$B$4),0)</f>
        <v>0</v>
      </c>
      <c r="AD113" s="56">
        <f>IF(AD48&gt;0,VLOOKUP(AD$13,'BORDEREAU DE COMMANDE'!$A$32:$F$61,6,FALSE)*(AD48/'BORDEREAU DE COMMANDE'!D60*'Budget et Recensement'!$B$4),0)</f>
        <v>0</v>
      </c>
      <c r="AE113" s="56">
        <f>IF(AE48&gt;0,VLOOKUP(AE$13,'BORDEREAU DE COMMANDE'!$A$32:$F$61,6,FALSE)*(AE48/'BORDEREAU DE COMMANDE'!D61*'Budget et Recensement'!$B$4),0)</f>
        <v>0</v>
      </c>
      <c r="AF113" s="313"/>
      <c r="AG113" s="313"/>
      <c r="AH113" s="313"/>
      <c r="AI113" s="313"/>
      <c r="AJ113" s="313"/>
      <c r="AK113" s="313"/>
    </row>
    <row r="114" spans="1:37" hidden="1">
      <c r="A114" s="55" t="s">
        <v>136</v>
      </c>
      <c r="B114" s="56">
        <f>IF(B53&gt;0,VLOOKUP(B$13,'BORDEREAU DE COMMANDE'!$A$32:$F$61,6,FALSE)*(B53/'BORDEREAU DE COMMANDE'!D32*'Budget et Recensement'!$B$4),0)</f>
        <v>0</v>
      </c>
      <c r="C114" s="56">
        <f>IF(C53&gt;0,VLOOKUP(C$13,'BORDEREAU DE COMMANDE'!$A$32:$F$61,6,FALSE)*(C53/'BORDEREAU DE COMMANDE'!D33*'Budget et Recensement'!$B$4),0)</f>
        <v>0</v>
      </c>
      <c r="D114" s="56">
        <f>IF(D53&gt;0,VLOOKUP(D$13,'BORDEREAU DE COMMANDE'!$A$32:$F$61,6,FALSE)*(D53/'BORDEREAU DE COMMANDE'!D34*'Budget et Recensement'!$B$4),0)</f>
        <v>0</v>
      </c>
      <c r="E114" s="56">
        <f>IF(E53&gt;0,VLOOKUP(E$13,'BORDEREAU DE COMMANDE'!$A$32:$F$61,6,FALSE)*(E53/'BORDEREAU DE COMMANDE'!D35*'Budget et Recensement'!$B$4),0)</f>
        <v>0</v>
      </c>
      <c r="F114" s="56">
        <f>IF(F53&gt;0,VLOOKUP(F$13,'BORDEREAU DE COMMANDE'!$A$32:$F$61,6,FALSE)*(F53/'BORDEREAU DE COMMANDE'!D36*'Budget et Recensement'!$B$4),0)</f>
        <v>0</v>
      </c>
      <c r="G114" s="56">
        <f>IF(G53&gt;0,VLOOKUP(G$13,'BORDEREAU DE COMMANDE'!$A$32:$F$61,6,FALSE)*(G53/'BORDEREAU DE COMMANDE'!D37*'Budget et Recensement'!$B$4),0)</f>
        <v>0</v>
      </c>
      <c r="H114" s="56">
        <f>IF(H53&gt;0,VLOOKUP(H$13,'BORDEREAU DE COMMANDE'!$A$32:$F$61,6,FALSE)*(H53/'BORDEREAU DE COMMANDE'!D38*'Budget et Recensement'!$B$4),0)</f>
        <v>0</v>
      </c>
      <c r="I114" s="56">
        <f>IF(I53&gt;0,VLOOKUP(I$13,'BORDEREAU DE COMMANDE'!$A$32:$F$61,6,FALSE)*(I53/'BORDEREAU DE COMMANDE'!D39*'Budget et Recensement'!$B$4),0)</f>
        <v>0</v>
      </c>
      <c r="J114" s="56">
        <f>IF(J53&gt;0,VLOOKUP(J$13,'BORDEREAU DE COMMANDE'!$A$32:$F$61,6,FALSE)*(J53/'BORDEREAU DE COMMANDE'!D40*'Budget et Recensement'!$B$4),0)</f>
        <v>0</v>
      </c>
      <c r="K114" s="56">
        <f>IF(K53&gt;0,VLOOKUP(K$13,'BORDEREAU DE COMMANDE'!$A$32:$F$61,6,FALSE)*(K53/'BORDEREAU DE COMMANDE'!D41*'Budget et Recensement'!$B$4),0)</f>
        <v>0</v>
      </c>
      <c r="L114" s="56">
        <f>IF(L53&gt;0,VLOOKUP(L$13,'BORDEREAU DE COMMANDE'!$A$32:$F$61,6,FALSE)*(L53/'BORDEREAU DE COMMANDE'!D42*'Budget et Recensement'!$B$4),0)</f>
        <v>0</v>
      </c>
      <c r="M114" s="56">
        <f>IF(M53&gt;0,VLOOKUP(M$13,'BORDEREAU DE COMMANDE'!$A$32:$F$61,6,FALSE)*(M53/'BORDEREAU DE COMMANDE'!D43*'Budget et Recensement'!$B$4),0)</f>
        <v>0</v>
      </c>
      <c r="N114" s="56">
        <f>IF(N53&gt;0,VLOOKUP(N$13,'BORDEREAU DE COMMANDE'!$A$32:$F$61,6,FALSE)*(N53/'BORDEREAU DE COMMANDE'!D44*'Budget et Recensement'!$B$4),0)</f>
        <v>0</v>
      </c>
      <c r="O114" s="56">
        <f>IF(O53&gt;0,VLOOKUP(O$13,'BORDEREAU DE COMMANDE'!$A$32:$F$61,6,FALSE)*(O53/'BORDEREAU DE COMMANDE'!D45*'Budget et Recensement'!$B$4),0)</f>
        <v>0</v>
      </c>
      <c r="P114" s="56">
        <f>IF(P53&gt;0,VLOOKUP(P$13,'BORDEREAU DE COMMANDE'!$A$32:$F$61,6,FALSE)*(P53/'BORDEREAU DE COMMANDE'!D46*'Budget et Recensement'!$B$4),0)</f>
        <v>0</v>
      </c>
      <c r="Q114" s="56">
        <f>IF(Q53&gt;0,VLOOKUP(Q$13,'BORDEREAU DE COMMANDE'!$A$32:$F$61,6,FALSE)*(Q53/'BORDEREAU DE COMMANDE'!D47*'Budget et Recensement'!$B$4),0)</f>
        <v>0</v>
      </c>
      <c r="R114" s="56">
        <f>IF(R53&gt;0,VLOOKUP(R$13,'BORDEREAU DE COMMANDE'!$A$32:$F$61,6,FALSE)*(R53/'BORDEREAU DE COMMANDE'!D48*'Budget et Recensement'!$B$4),0)</f>
        <v>0</v>
      </c>
      <c r="S114" s="56">
        <f>IF(S53&gt;0,VLOOKUP(S$13,'BORDEREAU DE COMMANDE'!$A$32:$F$61,6,FALSE)*(S53/'BORDEREAU DE COMMANDE'!D49*'Budget et Recensement'!$B$4),0)</f>
        <v>0</v>
      </c>
      <c r="T114" s="56">
        <f>IF(T53&gt;0,VLOOKUP(T$13,'BORDEREAU DE COMMANDE'!$A$32:$F$61,6,FALSE)*(T53/'BORDEREAU DE COMMANDE'!D50*'Budget et Recensement'!$B$4),0)</f>
        <v>0</v>
      </c>
      <c r="U114" s="56">
        <f>IF(U53&gt;0,VLOOKUP(U$13,'BORDEREAU DE COMMANDE'!$A$32:$F$61,6,FALSE)*(U53/'BORDEREAU DE COMMANDE'!D51*'Budget et Recensement'!$B$4),0)</f>
        <v>0</v>
      </c>
      <c r="V114" s="56">
        <f>IF(V53&gt;0,VLOOKUP(V$13,'BORDEREAU DE COMMANDE'!$A$32:$F$61,6,FALSE)*(V53/'BORDEREAU DE COMMANDE'!D52*'Budget et Recensement'!$B$4),0)</f>
        <v>0</v>
      </c>
      <c r="W114" s="56">
        <f>IF(W53&gt;0,VLOOKUP(W$13,'BORDEREAU DE COMMANDE'!$A$32:$F$61,6,FALSE)*(W53/'BORDEREAU DE COMMANDE'!D53*'Budget et Recensement'!$B$4),0)</f>
        <v>0</v>
      </c>
      <c r="X114" s="56">
        <f>IF(X53&gt;0,VLOOKUP(X$13,'BORDEREAU DE COMMANDE'!$A$32:$F$61,6,FALSE)*(X53/'BORDEREAU DE COMMANDE'!D54*'Budget et Recensement'!$B$4),0)</f>
        <v>0</v>
      </c>
      <c r="Y114" s="56">
        <f>IF(Y53&gt;0,VLOOKUP(Y$13,'BORDEREAU DE COMMANDE'!$A$32:$F$61,6,FALSE)*(Y53/'BORDEREAU DE COMMANDE'!D55*'Budget et Recensement'!$B$4),0)</f>
        <v>0</v>
      </c>
      <c r="Z114" s="56">
        <f>IF(Z53&gt;0,VLOOKUP(Z$13,'BORDEREAU DE COMMANDE'!$A$32:$F$61,6,FALSE)*(Z53/'BORDEREAU DE COMMANDE'!D56*'Budget et Recensement'!$B$4),0)</f>
        <v>0</v>
      </c>
      <c r="AA114" s="56">
        <f>IF(AA53&gt;0,VLOOKUP(AA$13,'BORDEREAU DE COMMANDE'!$A$32:$F$61,6,FALSE)*(AA53/'BORDEREAU DE COMMANDE'!D57*'Budget et Recensement'!$B$4),0)</f>
        <v>0</v>
      </c>
      <c r="AB114" s="56">
        <f>IF(AB53&gt;0,VLOOKUP(AB$13,'BORDEREAU DE COMMANDE'!$A$32:$F$61,6,FALSE)*(AB53/'BORDEREAU DE COMMANDE'!D58*'Budget et Recensement'!$B$4),0)</f>
        <v>0</v>
      </c>
      <c r="AC114" s="56">
        <f>IF(AC53&gt;0,VLOOKUP(AC$13,'BORDEREAU DE COMMANDE'!$A$32:$F$61,6,FALSE)*(AC53/'BORDEREAU DE COMMANDE'!D59*'Budget et Recensement'!$B$4),0)</f>
        <v>0</v>
      </c>
      <c r="AD114" s="56">
        <f>IF(AD53&gt;0,VLOOKUP(AD$13,'BORDEREAU DE COMMANDE'!$A$32:$F$61,6,FALSE)*(AD53/'BORDEREAU DE COMMANDE'!D60*'Budget et Recensement'!$B$4),0)</f>
        <v>0</v>
      </c>
      <c r="AE114" s="56">
        <f>IF(AE53&gt;0,VLOOKUP(AE$13,'BORDEREAU DE COMMANDE'!$A$32:$F$61,6,FALSE)*(AE53/'BORDEREAU DE COMMANDE'!D61*'Budget et Recensement'!$B$4),0)</f>
        <v>0</v>
      </c>
      <c r="AF114" s="313"/>
      <c r="AG114" s="313"/>
      <c r="AH114" s="313"/>
      <c r="AI114" s="313"/>
      <c r="AJ114" s="313"/>
      <c r="AK114" s="313"/>
    </row>
    <row r="115" spans="1:37" hidden="1">
      <c r="A115" s="55" t="s">
        <v>137</v>
      </c>
      <c r="B115" s="56">
        <f>IF(B58&gt;0,VLOOKUP(B$13,'BORDEREAU DE COMMANDE'!$A$32:$F$61,6,FALSE)*(B58/'BORDEREAU DE COMMANDE'!D32*'Budget et Recensement'!$B$4),0)</f>
        <v>0</v>
      </c>
      <c r="C115" s="56">
        <f>IF(C58&gt;0,VLOOKUP(C$13,'BORDEREAU DE COMMANDE'!$A$32:$F$61,6,FALSE)*(C58/'BORDEREAU DE COMMANDE'!D33*'Budget et Recensement'!$B$4),0)</f>
        <v>0</v>
      </c>
      <c r="D115" s="56">
        <f>IF(D58&gt;0,VLOOKUP(D$13,'BORDEREAU DE COMMANDE'!$A$32:$F$61,6,FALSE)*(D58/'BORDEREAU DE COMMANDE'!D34*'Budget et Recensement'!$B$4),0)</f>
        <v>0</v>
      </c>
      <c r="E115" s="56">
        <f>IF(E58&gt;0,VLOOKUP(E$13,'BORDEREAU DE COMMANDE'!$A$32:$F$61,6,FALSE)*(E58/'BORDEREAU DE COMMANDE'!D35*'Budget et Recensement'!$B$4),0)</f>
        <v>0</v>
      </c>
      <c r="F115" s="56">
        <f>IF(F58&gt;0,VLOOKUP(F$13,'BORDEREAU DE COMMANDE'!$A$32:$F$61,6,FALSE)*(F58/'BORDEREAU DE COMMANDE'!D36*'Budget et Recensement'!$B$4),0)</f>
        <v>0</v>
      </c>
      <c r="G115" s="56">
        <f>IF(G58&gt;0,VLOOKUP(G$13,'BORDEREAU DE COMMANDE'!$A$32:$F$61,6,FALSE)*(G58/'BORDEREAU DE COMMANDE'!D37*'Budget et Recensement'!$B$4),0)</f>
        <v>0</v>
      </c>
      <c r="H115" s="56">
        <f>IF(H58&gt;0,VLOOKUP(H$13,'BORDEREAU DE COMMANDE'!$A$32:$F$61,6,FALSE)*(H58/'BORDEREAU DE COMMANDE'!D38*'Budget et Recensement'!$B$4),0)</f>
        <v>0</v>
      </c>
      <c r="I115" s="56">
        <f>IF(I58&gt;0,VLOOKUP(I$13,'BORDEREAU DE COMMANDE'!$A$32:$F$61,6,FALSE)*(I58/'BORDEREAU DE COMMANDE'!D39*'Budget et Recensement'!$B$4),0)</f>
        <v>0</v>
      </c>
      <c r="J115" s="56">
        <f>IF(J58&gt;0,VLOOKUP(J$13,'BORDEREAU DE COMMANDE'!$A$32:$F$61,6,FALSE)*(J58/'BORDEREAU DE COMMANDE'!D40*'Budget et Recensement'!$B$4),0)</f>
        <v>0</v>
      </c>
      <c r="K115" s="56">
        <f>IF(K58&gt;0,VLOOKUP(K$13,'BORDEREAU DE COMMANDE'!$A$32:$F$61,6,FALSE)*(K58/'BORDEREAU DE COMMANDE'!D41*'Budget et Recensement'!$B$4),0)</f>
        <v>0</v>
      </c>
      <c r="L115" s="56">
        <f>IF(L58&gt;0,VLOOKUP(L$13,'BORDEREAU DE COMMANDE'!$A$32:$F$61,6,FALSE)*(L58/'BORDEREAU DE COMMANDE'!D42*'Budget et Recensement'!$B$4),0)</f>
        <v>0</v>
      </c>
      <c r="M115" s="56">
        <f>IF(M58&gt;0,VLOOKUP(M$13,'BORDEREAU DE COMMANDE'!$A$32:$F$61,6,FALSE)*(M58/'BORDEREAU DE COMMANDE'!D43*'Budget et Recensement'!$B$4),0)</f>
        <v>0</v>
      </c>
      <c r="N115" s="56">
        <f>IF(N58&gt;0,VLOOKUP(N$13,'BORDEREAU DE COMMANDE'!$A$32:$F$61,6,FALSE)*(N58/'BORDEREAU DE COMMANDE'!D44*'Budget et Recensement'!$B$4),0)</f>
        <v>0</v>
      </c>
      <c r="O115" s="56">
        <f>IF(O58&gt;0,VLOOKUP(O$13,'BORDEREAU DE COMMANDE'!$A$32:$F$61,6,FALSE)*(O58/'BORDEREAU DE COMMANDE'!D45*'Budget et Recensement'!$B$4),0)</f>
        <v>0</v>
      </c>
      <c r="P115" s="56">
        <f>IF(P58&gt;0,VLOOKUP(P$13,'BORDEREAU DE COMMANDE'!$A$32:$F$61,6,FALSE)*(P58/'BORDEREAU DE COMMANDE'!D46*'Budget et Recensement'!$B$4),0)</f>
        <v>0</v>
      </c>
      <c r="Q115" s="56">
        <f>IF(Q58&gt;0,VLOOKUP(Q$13,'BORDEREAU DE COMMANDE'!$A$32:$F$61,6,FALSE)*(Q58/'BORDEREAU DE COMMANDE'!D47*'Budget et Recensement'!$B$4),0)</f>
        <v>0</v>
      </c>
      <c r="R115" s="56">
        <f>IF(R58&gt;0,VLOOKUP(R$13,'BORDEREAU DE COMMANDE'!$A$32:$F$61,6,FALSE)*(R58/'BORDEREAU DE COMMANDE'!D48*'Budget et Recensement'!$B$4),0)</f>
        <v>0</v>
      </c>
      <c r="S115" s="56">
        <f>IF(S58&gt;0,VLOOKUP(S$13,'BORDEREAU DE COMMANDE'!$A$32:$F$61,6,FALSE)*(S58/'BORDEREAU DE COMMANDE'!D49*'Budget et Recensement'!$B$4),0)</f>
        <v>0</v>
      </c>
      <c r="T115" s="56">
        <f>IF(T58&gt;0,VLOOKUP(T$13,'BORDEREAU DE COMMANDE'!$A$32:$F$61,6,FALSE)*(T58/'BORDEREAU DE COMMANDE'!D50*'Budget et Recensement'!$B$4),0)</f>
        <v>0</v>
      </c>
      <c r="U115" s="56">
        <f>IF(U58&gt;0,VLOOKUP(U$13,'BORDEREAU DE COMMANDE'!$A$32:$F$61,6,FALSE)*(U58/'BORDEREAU DE COMMANDE'!D51*'Budget et Recensement'!$B$4),0)</f>
        <v>0</v>
      </c>
      <c r="V115" s="56">
        <f>IF(V58&gt;0,VLOOKUP(V$13,'BORDEREAU DE COMMANDE'!$A$32:$F$61,6,FALSE)*(V58/'BORDEREAU DE COMMANDE'!D52*'Budget et Recensement'!$B$4),0)</f>
        <v>0</v>
      </c>
      <c r="W115" s="56">
        <f>IF(W58&gt;0,VLOOKUP(W$13,'BORDEREAU DE COMMANDE'!$A$32:$F$61,6,FALSE)*(W58/'BORDEREAU DE COMMANDE'!D53*'Budget et Recensement'!$B$4),0)</f>
        <v>0</v>
      </c>
      <c r="X115" s="56">
        <f>IF(X58&gt;0,VLOOKUP(X$13,'BORDEREAU DE COMMANDE'!$A$32:$F$61,6,FALSE)*(X58/'BORDEREAU DE COMMANDE'!D54*'Budget et Recensement'!$B$4),0)</f>
        <v>0</v>
      </c>
      <c r="Y115" s="56">
        <f>IF(Y58&gt;0,VLOOKUP(Y$13,'BORDEREAU DE COMMANDE'!$A$32:$F$61,6,FALSE)*(Y58/'BORDEREAU DE COMMANDE'!D55*'Budget et Recensement'!$B$4),0)</f>
        <v>0</v>
      </c>
      <c r="Z115" s="56">
        <f>IF(Z58&gt;0,VLOOKUP(Z$13,'BORDEREAU DE COMMANDE'!$A$32:$F$61,6,FALSE)*(Z58/'BORDEREAU DE COMMANDE'!D56*'Budget et Recensement'!$B$4),0)</f>
        <v>0</v>
      </c>
      <c r="AA115" s="56">
        <f>IF(AA58&gt;0,VLOOKUP(AA$13,'BORDEREAU DE COMMANDE'!$A$32:$F$61,6,FALSE)*(AA58/'BORDEREAU DE COMMANDE'!D57*'Budget et Recensement'!$B$4),0)</f>
        <v>0</v>
      </c>
      <c r="AB115" s="56">
        <f>IF(AB58&gt;0,VLOOKUP(AB$13,'BORDEREAU DE COMMANDE'!$A$32:$F$61,6,FALSE)*(AB58/'BORDEREAU DE COMMANDE'!D58*'Budget et Recensement'!$B$4),0)</f>
        <v>0</v>
      </c>
      <c r="AC115" s="56">
        <f>IF(AC58&gt;0,VLOOKUP(AC$13,'BORDEREAU DE COMMANDE'!$A$32:$F$61,6,FALSE)*(AC58/'BORDEREAU DE COMMANDE'!D59*'Budget et Recensement'!$B$4),0)</f>
        <v>0</v>
      </c>
      <c r="AD115" s="56">
        <f>IF(AD58&gt;0,VLOOKUP(AD$13,'BORDEREAU DE COMMANDE'!$A$32:$F$61,6,FALSE)*(AD58/'BORDEREAU DE COMMANDE'!D60*'Budget et Recensement'!$B$4),0)</f>
        <v>0</v>
      </c>
      <c r="AE115" s="56">
        <f>IF(AE58&gt;0,VLOOKUP(AE$13,'BORDEREAU DE COMMANDE'!$A$32:$F$61,6,FALSE)*(AE58/'BORDEREAU DE COMMANDE'!D61*'Budget et Recensement'!$B$4),0)</f>
        <v>0</v>
      </c>
      <c r="AF115" s="313"/>
      <c r="AG115" s="313"/>
      <c r="AH115" s="313"/>
      <c r="AI115" s="313"/>
      <c r="AJ115" s="313"/>
      <c r="AK115" s="313"/>
    </row>
    <row r="116" spans="1:37" hidden="1">
      <c r="A116" s="55" t="s">
        <v>138</v>
      </c>
      <c r="B116" s="56">
        <f>IF(B63&gt;0,VLOOKUP(B$13,'BORDEREAU DE COMMANDE'!$A$32:$F$61,6,FALSE)*(B63/'BORDEREAU DE COMMANDE'!D32*'Budget et Recensement'!$B$4),0)</f>
        <v>0</v>
      </c>
      <c r="C116" s="56">
        <f>IF(C63&gt;0,VLOOKUP(C$13,'BORDEREAU DE COMMANDE'!$A$32:$F$61,6,FALSE)*(C63/'BORDEREAU DE COMMANDE'!D33*'Budget et Recensement'!$B$4),0)</f>
        <v>0</v>
      </c>
      <c r="D116" s="56">
        <f>IF(D63&gt;0,VLOOKUP(D$13,'BORDEREAU DE COMMANDE'!$A$32:$F$61,6,FALSE)*(D63/'BORDEREAU DE COMMANDE'!D34*'Budget et Recensement'!$B$4),0)</f>
        <v>0</v>
      </c>
      <c r="E116" s="56">
        <f>IF(E63&gt;0,VLOOKUP(E$13,'BORDEREAU DE COMMANDE'!$A$32:$F$61,6,FALSE)*(E63/'BORDEREAU DE COMMANDE'!D35*'Budget et Recensement'!$B$4),0)</f>
        <v>0</v>
      </c>
      <c r="F116" s="56">
        <f>IF(F63&gt;0,VLOOKUP(F$13,'BORDEREAU DE COMMANDE'!$A$32:$F$61,6,FALSE)*(F63/'BORDEREAU DE COMMANDE'!D36*'Budget et Recensement'!$B$4),0)</f>
        <v>0</v>
      </c>
      <c r="G116" s="56">
        <f>IF(G63&gt;0,VLOOKUP(G$13,'BORDEREAU DE COMMANDE'!$A$32:$F$61,6,FALSE)*(G63/'BORDEREAU DE COMMANDE'!D37*'Budget et Recensement'!$B$4),0)</f>
        <v>0</v>
      </c>
      <c r="H116" s="56">
        <f>IF(H63&gt;0,VLOOKUP(H$13,'BORDEREAU DE COMMANDE'!$A$32:$F$61,6,FALSE)*(H63/'BORDEREAU DE COMMANDE'!D38*'Budget et Recensement'!$B$4),0)</f>
        <v>0</v>
      </c>
      <c r="I116" s="56">
        <f>IF(I63&gt;0,VLOOKUP(I$13,'BORDEREAU DE COMMANDE'!$A$32:$F$61,6,FALSE)*(I63/'BORDEREAU DE COMMANDE'!D39*'Budget et Recensement'!$B$4),0)</f>
        <v>0</v>
      </c>
      <c r="J116" s="56">
        <f>IF(J63&gt;0,VLOOKUP(J$13,'BORDEREAU DE COMMANDE'!$A$32:$F$61,6,FALSE)*(J63/'BORDEREAU DE COMMANDE'!D40*'Budget et Recensement'!$B$4),0)</f>
        <v>0</v>
      </c>
      <c r="K116" s="56">
        <f>IF(K63&gt;0,VLOOKUP(K$13,'BORDEREAU DE COMMANDE'!$A$32:$F$61,6,FALSE)*(K63/'BORDEREAU DE COMMANDE'!D41*'Budget et Recensement'!$B$4),0)</f>
        <v>0</v>
      </c>
      <c r="L116" s="56">
        <f>IF(L63&gt;0,VLOOKUP(L$13,'BORDEREAU DE COMMANDE'!$A$32:$F$61,6,FALSE)*(L63/'BORDEREAU DE COMMANDE'!D42*'Budget et Recensement'!$B$4),0)</f>
        <v>0</v>
      </c>
      <c r="M116" s="56">
        <f>IF(M63&gt;0,VLOOKUP(M$13,'BORDEREAU DE COMMANDE'!$A$32:$F$61,6,FALSE)*(M63/'BORDEREAU DE COMMANDE'!D43*'Budget et Recensement'!$B$4),0)</f>
        <v>0</v>
      </c>
      <c r="N116" s="56">
        <f>IF(N63&gt;0,VLOOKUP(N$13,'BORDEREAU DE COMMANDE'!$A$32:$F$61,6,FALSE)*(N63/'BORDEREAU DE COMMANDE'!D44*'Budget et Recensement'!$B$4),0)</f>
        <v>0</v>
      </c>
      <c r="O116" s="56">
        <f>IF(O63&gt;0,VLOOKUP(O$13,'BORDEREAU DE COMMANDE'!$A$32:$F$61,6,FALSE)*(O63/'BORDEREAU DE COMMANDE'!D45*'Budget et Recensement'!$B$4),0)</f>
        <v>0</v>
      </c>
      <c r="P116" s="56">
        <f>IF(P63&gt;0,VLOOKUP(P$13,'BORDEREAU DE COMMANDE'!$A$32:$F$61,6,FALSE)*(P63/'BORDEREAU DE COMMANDE'!D46*'Budget et Recensement'!$B$4),0)</f>
        <v>0</v>
      </c>
      <c r="Q116" s="56">
        <f>IF(Q63&gt;0,VLOOKUP(Q$13,'BORDEREAU DE COMMANDE'!$A$32:$F$61,6,FALSE)*(Q63/'BORDEREAU DE COMMANDE'!D47*'Budget et Recensement'!$B$4),0)</f>
        <v>0</v>
      </c>
      <c r="R116" s="56">
        <f>IF(R63&gt;0,VLOOKUP(R$13,'BORDEREAU DE COMMANDE'!$A$32:$F$61,6,FALSE)*(R63/'BORDEREAU DE COMMANDE'!D48*'Budget et Recensement'!$B$4),0)</f>
        <v>0</v>
      </c>
      <c r="S116" s="56">
        <f>IF(S63&gt;0,VLOOKUP(S$13,'BORDEREAU DE COMMANDE'!$A$32:$F$61,6,FALSE)*(S63/'BORDEREAU DE COMMANDE'!D49*'Budget et Recensement'!$B$4),0)</f>
        <v>0</v>
      </c>
      <c r="T116" s="56">
        <f>IF(T63&gt;0,VLOOKUP(T$13,'BORDEREAU DE COMMANDE'!$A$32:$F$61,6,FALSE)*(T63/'BORDEREAU DE COMMANDE'!D50*'Budget et Recensement'!$B$4),0)</f>
        <v>0</v>
      </c>
      <c r="U116" s="56">
        <f>IF(U63&gt;0,VLOOKUP(U$13,'BORDEREAU DE COMMANDE'!$A$32:$F$61,6,FALSE)*(U63/'BORDEREAU DE COMMANDE'!D51*'Budget et Recensement'!$B$4),0)</f>
        <v>0</v>
      </c>
      <c r="V116" s="56">
        <f>IF(V63&gt;0,VLOOKUP(V$13,'BORDEREAU DE COMMANDE'!$A$32:$F$61,6,FALSE)*(V63/'BORDEREAU DE COMMANDE'!D52*'Budget et Recensement'!$B$4),0)</f>
        <v>0</v>
      </c>
      <c r="W116" s="56">
        <f>IF(W63&gt;0,VLOOKUP(W$13,'BORDEREAU DE COMMANDE'!$A$32:$F$61,6,FALSE)*(W63/'BORDEREAU DE COMMANDE'!D53*'Budget et Recensement'!$B$4),0)</f>
        <v>0</v>
      </c>
      <c r="X116" s="56">
        <f>IF(X63&gt;0,VLOOKUP(X$13,'BORDEREAU DE COMMANDE'!$A$32:$F$61,6,FALSE)*(X63/'BORDEREAU DE COMMANDE'!D54*'Budget et Recensement'!$B$4),0)</f>
        <v>0</v>
      </c>
      <c r="Y116" s="56">
        <f>IF(Y63&gt;0,VLOOKUP(Y$13,'BORDEREAU DE COMMANDE'!$A$32:$F$61,6,FALSE)*(Y63/'BORDEREAU DE COMMANDE'!D55*'Budget et Recensement'!$B$4),0)</f>
        <v>0</v>
      </c>
      <c r="Z116" s="56">
        <f>IF(Z63&gt;0,VLOOKUP(Z$13,'BORDEREAU DE COMMANDE'!$A$32:$F$61,6,FALSE)*(Z63/'BORDEREAU DE COMMANDE'!D56*'Budget et Recensement'!$B$4),0)</f>
        <v>0</v>
      </c>
      <c r="AA116" s="56">
        <f>IF(AA63&gt;0,VLOOKUP(AA$13,'BORDEREAU DE COMMANDE'!$A$32:$F$61,6,FALSE)*(AA63/'BORDEREAU DE COMMANDE'!D57*'Budget et Recensement'!$B$4),0)</f>
        <v>0</v>
      </c>
      <c r="AB116" s="56">
        <f>IF(AB63&gt;0,VLOOKUP(AB$13,'BORDEREAU DE COMMANDE'!$A$32:$F$61,6,FALSE)*(AB63/'BORDEREAU DE COMMANDE'!D58*'Budget et Recensement'!$B$4),0)</f>
        <v>0</v>
      </c>
      <c r="AC116" s="56">
        <f>IF(AC63&gt;0,VLOOKUP(AC$13,'BORDEREAU DE COMMANDE'!$A$32:$F$61,6,FALSE)*(AC63/'BORDEREAU DE COMMANDE'!D59*'Budget et Recensement'!$B$4),0)</f>
        <v>0</v>
      </c>
      <c r="AD116" s="56">
        <f>IF(AD63&gt;0,VLOOKUP(AD$13,'BORDEREAU DE COMMANDE'!$A$32:$F$61,6,FALSE)*(AD63/'BORDEREAU DE COMMANDE'!D60*'Budget et Recensement'!$B$4),0)</f>
        <v>0</v>
      </c>
      <c r="AE116" s="56">
        <f>IF(AE63&gt;0,VLOOKUP(AE$13,'BORDEREAU DE COMMANDE'!$A$32:$F$61,6,FALSE)*(AE63/'BORDEREAU DE COMMANDE'!D61*'Budget et Recensement'!$B$4),0)</f>
        <v>0</v>
      </c>
      <c r="AF116" s="313"/>
      <c r="AG116" s="313"/>
      <c r="AH116" s="313"/>
      <c r="AI116" s="313"/>
      <c r="AJ116" s="313"/>
      <c r="AK116" s="313"/>
    </row>
    <row r="117" spans="1:37" hidden="1">
      <c r="A117" s="55" t="s">
        <v>139</v>
      </c>
      <c r="B117" s="56">
        <f>IF(B68&gt;0,VLOOKUP(B$13,'BORDEREAU DE COMMANDE'!$A$32:$F$61,6,FALSE)*(B68/'BORDEREAU DE COMMANDE'!D32*'Budget et Recensement'!$B$4),0)</f>
        <v>0</v>
      </c>
      <c r="C117" s="56">
        <f>IF(C68&gt;0,VLOOKUP(C$13,'BORDEREAU DE COMMANDE'!$A$32:$F$61,6,FALSE)*(C68/'BORDEREAU DE COMMANDE'!D33*'Budget et Recensement'!$B$4),0)</f>
        <v>0</v>
      </c>
      <c r="D117" s="56">
        <f>IF(D68&gt;0,VLOOKUP(D$13,'BORDEREAU DE COMMANDE'!$A$32:$F$61,6,FALSE)*(D68/'BORDEREAU DE COMMANDE'!D34*'Budget et Recensement'!$B$4),0)</f>
        <v>0</v>
      </c>
      <c r="E117" s="56">
        <f>IF(E68&gt;0,VLOOKUP(E$13,'BORDEREAU DE COMMANDE'!$A$32:$F$61,6,FALSE)*(E68/'BORDEREAU DE COMMANDE'!D35*'Budget et Recensement'!$B$4),0)</f>
        <v>0</v>
      </c>
      <c r="F117" s="56">
        <f>IF(F68&gt;0,VLOOKUP(F$13,'BORDEREAU DE COMMANDE'!$A$32:$F$61,6,FALSE)*(F68/'BORDEREAU DE COMMANDE'!D36*'Budget et Recensement'!$B$4),0)</f>
        <v>0</v>
      </c>
      <c r="G117" s="56">
        <f>IF(G68&gt;0,VLOOKUP(G$13,'BORDEREAU DE COMMANDE'!$A$32:$F$61,6,FALSE)*(G68/'BORDEREAU DE COMMANDE'!D37*'Budget et Recensement'!$B$4),0)</f>
        <v>0</v>
      </c>
      <c r="H117" s="56">
        <f>IF(H68&gt;0,VLOOKUP(H$13,'BORDEREAU DE COMMANDE'!$A$32:$F$61,6,FALSE)*(H68/'BORDEREAU DE COMMANDE'!D38*'Budget et Recensement'!$B$4),0)</f>
        <v>0</v>
      </c>
      <c r="I117" s="56">
        <f>IF(I68&gt;0,VLOOKUP(I$13,'BORDEREAU DE COMMANDE'!$A$32:$F$61,6,FALSE)*(I68/'BORDEREAU DE COMMANDE'!D39*'Budget et Recensement'!$B$4),0)</f>
        <v>0</v>
      </c>
      <c r="J117" s="56">
        <f>IF(J68&gt;0,VLOOKUP(J$13,'BORDEREAU DE COMMANDE'!$A$32:$F$61,6,FALSE)*(J68/'BORDEREAU DE COMMANDE'!D40*'Budget et Recensement'!$B$4),0)</f>
        <v>0</v>
      </c>
      <c r="K117" s="56">
        <f>IF(K68&gt;0,VLOOKUP(K$13,'BORDEREAU DE COMMANDE'!$A$32:$F$61,6,FALSE)*(K68/'BORDEREAU DE COMMANDE'!D41*'Budget et Recensement'!$B$4),0)</f>
        <v>0</v>
      </c>
      <c r="L117" s="56">
        <f>IF(L68&gt;0,VLOOKUP(L$13,'BORDEREAU DE COMMANDE'!$A$32:$F$61,6,FALSE)*(L68/'BORDEREAU DE COMMANDE'!D42*'Budget et Recensement'!$B$4),0)</f>
        <v>0</v>
      </c>
      <c r="M117" s="56">
        <f>IF(M68&gt;0,VLOOKUP(M$13,'BORDEREAU DE COMMANDE'!$A$32:$F$61,6,FALSE)*(M68/'BORDEREAU DE COMMANDE'!D43*'Budget et Recensement'!$B$4),0)</f>
        <v>0</v>
      </c>
      <c r="N117" s="56">
        <f>IF(N68&gt;0,VLOOKUP(N$13,'BORDEREAU DE COMMANDE'!$A$32:$F$61,6,FALSE)*(N68/'BORDEREAU DE COMMANDE'!D44*'Budget et Recensement'!$B$4),0)</f>
        <v>0</v>
      </c>
      <c r="O117" s="56">
        <f>IF(O68&gt;0,VLOOKUP(O$13,'BORDEREAU DE COMMANDE'!$A$32:$F$61,6,FALSE)*(O68/'BORDEREAU DE COMMANDE'!D45*'Budget et Recensement'!$B$4),0)</f>
        <v>0</v>
      </c>
      <c r="P117" s="56">
        <f>IF(P68&gt;0,VLOOKUP(P$13,'BORDEREAU DE COMMANDE'!$A$32:$F$61,6,FALSE)*(P68/'BORDEREAU DE COMMANDE'!D46*'Budget et Recensement'!$B$4),0)</f>
        <v>0</v>
      </c>
      <c r="Q117" s="56">
        <f>IF(Q68&gt;0,VLOOKUP(Q$13,'BORDEREAU DE COMMANDE'!$A$32:$F$61,6,FALSE)*(Q68/'BORDEREAU DE COMMANDE'!D47*'Budget et Recensement'!$B$4),0)</f>
        <v>0</v>
      </c>
      <c r="R117" s="56">
        <f>IF(R68&gt;0,VLOOKUP(R$13,'BORDEREAU DE COMMANDE'!$A$32:$F$61,6,FALSE)*(R68/'BORDEREAU DE COMMANDE'!D48*'Budget et Recensement'!$B$4),0)</f>
        <v>0</v>
      </c>
      <c r="S117" s="56">
        <f>IF(S68&gt;0,VLOOKUP(S$13,'BORDEREAU DE COMMANDE'!$A$32:$F$61,6,FALSE)*(S68/'BORDEREAU DE COMMANDE'!D49*'Budget et Recensement'!$B$4),0)</f>
        <v>0</v>
      </c>
      <c r="T117" s="56">
        <f>IF(T68&gt;0,VLOOKUP(T$13,'BORDEREAU DE COMMANDE'!$A$32:$F$61,6,FALSE)*(T68/'BORDEREAU DE COMMANDE'!D50*'Budget et Recensement'!$B$4),0)</f>
        <v>0</v>
      </c>
      <c r="U117" s="56">
        <f>IF(U68&gt;0,VLOOKUP(U$13,'BORDEREAU DE COMMANDE'!$A$32:$F$61,6,FALSE)*(U68/'BORDEREAU DE COMMANDE'!D51*'Budget et Recensement'!$B$4),0)</f>
        <v>0</v>
      </c>
      <c r="V117" s="56">
        <f>IF(V68&gt;0,VLOOKUP(V$13,'BORDEREAU DE COMMANDE'!$A$32:$F$61,6,FALSE)*(V68/'BORDEREAU DE COMMANDE'!D52*'Budget et Recensement'!$B$4),0)</f>
        <v>0</v>
      </c>
      <c r="W117" s="56">
        <f>IF(W68&gt;0,VLOOKUP(W$13,'BORDEREAU DE COMMANDE'!$A$32:$F$61,6,FALSE)*(W68/'BORDEREAU DE COMMANDE'!D53*'Budget et Recensement'!$B$4),0)</f>
        <v>0</v>
      </c>
      <c r="X117" s="56">
        <f>IF(X68&gt;0,VLOOKUP(X$13,'BORDEREAU DE COMMANDE'!$A$32:$F$61,6,FALSE)*(X68/'BORDEREAU DE COMMANDE'!D54*'Budget et Recensement'!$B$4),0)</f>
        <v>0</v>
      </c>
      <c r="Y117" s="56">
        <f>IF(Y68&gt;0,VLOOKUP(Y$13,'BORDEREAU DE COMMANDE'!$A$32:$F$61,6,FALSE)*(Y68/'BORDEREAU DE COMMANDE'!D55*'Budget et Recensement'!$B$4),0)</f>
        <v>0</v>
      </c>
      <c r="Z117" s="56">
        <f>IF(Z68&gt;0,VLOOKUP(Z$13,'BORDEREAU DE COMMANDE'!$A$32:$F$61,6,FALSE)*(Z68/'BORDEREAU DE COMMANDE'!D56*'Budget et Recensement'!$B$4),0)</f>
        <v>0</v>
      </c>
      <c r="AA117" s="56">
        <f>IF(AA68&gt;0,VLOOKUP(AA$13,'BORDEREAU DE COMMANDE'!$A$32:$F$61,6,FALSE)*(AA68/'BORDEREAU DE COMMANDE'!D57*'Budget et Recensement'!$B$4),0)</f>
        <v>0</v>
      </c>
      <c r="AB117" s="56">
        <f>IF(AB68&gt;0,VLOOKUP(AB$13,'BORDEREAU DE COMMANDE'!$A$32:$F$61,6,FALSE)*(AB68/'BORDEREAU DE COMMANDE'!D58*'Budget et Recensement'!$B$4),0)</f>
        <v>0</v>
      </c>
      <c r="AC117" s="56">
        <f>IF(AC68&gt;0,VLOOKUP(AC$13,'BORDEREAU DE COMMANDE'!$A$32:$F$61,6,FALSE)*(AC68/'BORDEREAU DE COMMANDE'!D59*'Budget et Recensement'!$B$4),0)</f>
        <v>0</v>
      </c>
      <c r="AD117" s="56">
        <f>IF(AD68&gt;0,VLOOKUP(AD$13,'BORDEREAU DE COMMANDE'!$A$32:$F$61,6,FALSE)*(AD68/'BORDEREAU DE COMMANDE'!D60*'Budget et Recensement'!$B$4),0)</f>
        <v>0</v>
      </c>
      <c r="AE117" s="56">
        <f>IF(AE68&gt;0,VLOOKUP(AE$13,'BORDEREAU DE COMMANDE'!$A$32:$F$61,6,FALSE)*(AE68/'BORDEREAU DE COMMANDE'!D61*'Budget et Recensement'!$B$4),0)</f>
        <v>0</v>
      </c>
      <c r="AF117" s="313"/>
      <c r="AG117" s="313"/>
      <c r="AH117" s="313"/>
      <c r="AI117" s="313"/>
      <c r="AJ117" s="313"/>
      <c r="AK117" s="313"/>
    </row>
    <row r="118" spans="1:37" hidden="1">
      <c r="A118" s="55" t="s">
        <v>140</v>
      </c>
      <c r="B118" s="56">
        <f>IF(B73&gt;0,VLOOKUP(B$13,'BORDEREAU DE COMMANDE'!$A$32:$F$61,6,FALSE)*(B73/'BORDEREAU DE COMMANDE'!D32*'Budget et Recensement'!$B$4),0)</f>
        <v>0</v>
      </c>
      <c r="C118" s="56">
        <f>IF(C73&gt;0,VLOOKUP(C$13,'BORDEREAU DE COMMANDE'!$A$32:$F$61,6,FALSE)*(C73/'BORDEREAU DE COMMANDE'!D33*'Budget et Recensement'!$B$4),0)</f>
        <v>0</v>
      </c>
      <c r="D118" s="56">
        <f>IF(D73&gt;0,VLOOKUP(D$13,'BORDEREAU DE COMMANDE'!$A$32:$F$61,6,FALSE)*(D73/'BORDEREAU DE COMMANDE'!D34*'Budget et Recensement'!$B$4),0)</f>
        <v>0</v>
      </c>
      <c r="E118" s="56">
        <f>IF(E73&gt;0,VLOOKUP(E$13,'BORDEREAU DE COMMANDE'!$A$32:$F$61,6,FALSE)*(E73/'BORDEREAU DE COMMANDE'!D35*'Budget et Recensement'!$B$4),0)</f>
        <v>0</v>
      </c>
      <c r="F118" s="56">
        <f>IF(F73&gt;0,VLOOKUP(F$13,'BORDEREAU DE COMMANDE'!$A$32:$F$61,6,FALSE)*(F73/'BORDEREAU DE COMMANDE'!D36*'Budget et Recensement'!$B$4),0)</f>
        <v>0</v>
      </c>
      <c r="G118" s="56">
        <f>IF(G73&gt;0,VLOOKUP(G$13,'BORDEREAU DE COMMANDE'!$A$32:$F$61,6,FALSE)*(G73/'BORDEREAU DE COMMANDE'!D37*'Budget et Recensement'!$B$4),0)</f>
        <v>0</v>
      </c>
      <c r="H118" s="56">
        <f>IF(H73&gt;0,VLOOKUP(H$13,'BORDEREAU DE COMMANDE'!$A$32:$F$61,6,FALSE)*(H73/'BORDEREAU DE COMMANDE'!D38*'Budget et Recensement'!$B$4),0)</f>
        <v>0</v>
      </c>
      <c r="I118" s="56">
        <f>IF(I73&gt;0,VLOOKUP(I$13,'BORDEREAU DE COMMANDE'!$A$32:$F$61,6,FALSE)*(I73/'BORDEREAU DE COMMANDE'!D39*'Budget et Recensement'!$B$4),0)</f>
        <v>0</v>
      </c>
      <c r="J118" s="56">
        <f>IF(J73&gt;0,VLOOKUP(J$13,'BORDEREAU DE COMMANDE'!$A$32:$F$61,6,FALSE)*(J73/'BORDEREAU DE COMMANDE'!D40*'Budget et Recensement'!$B$4),0)</f>
        <v>0</v>
      </c>
      <c r="K118" s="56">
        <f>IF(K73&gt;0,VLOOKUP(K$13,'BORDEREAU DE COMMANDE'!$A$32:$F$61,6,FALSE)*(K73/'BORDEREAU DE COMMANDE'!D41*'Budget et Recensement'!$B$4),0)</f>
        <v>0</v>
      </c>
      <c r="L118" s="56">
        <f>IF(L73&gt;0,VLOOKUP(L$13,'BORDEREAU DE COMMANDE'!$A$32:$F$61,6,FALSE)*(L73/'BORDEREAU DE COMMANDE'!D42*'Budget et Recensement'!$B$4),0)</f>
        <v>0</v>
      </c>
      <c r="M118" s="56">
        <f>IF(M73&gt;0,VLOOKUP(M$13,'BORDEREAU DE COMMANDE'!$A$32:$F$61,6,FALSE)*(M73/'BORDEREAU DE COMMANDE'!D43*'Budget et Recensement'!$B$4),0)</f>
        <v>0</v>
      </c>
      <c r="N118" s="56">
        <f>IF(N73&gt;0,VLOOKUP(N$13,'BORDEREAU DE COMMANDE'!$A$32:$F$61,6,FALSE)*(N73/'BORDEREAU DE COMMANDE'!D44*'Budget et Recensement'!$B$4),0)</f>
        <v>0</v>
      </c>
      <c r="O118" s="56">
        <f>IF(O73&gt;0,VLOOKUP(O$13,'BORDEREAU DE COMMANDE'!$A$32:$F$61,6,FALSE)*(O73/'BORDEREAU DE COMMANDE'!D45*'Budget et Recensement'!$B$4),0)</f>
        <v>0</v>
      </c>
      <c r="P118" s="56">
        <f>IF(P73&gt;0,VLOOKUP(P$13,'BORDEREAU DE COMMANDE'!$A$32:$F$61,6,FALSE)*(P73/'BORDEREAU DE COMMANDE'!D46*'Budget et Recensement'!$B$4),0)</f>
        <v>0</v>
      </c>
      <c r="Q118" s="56">
        <f>IF(Q73&gt;0,VLOOKUP(Q$13,'BORDEREAU DE COMMANDE'!$A$32:$F$61,6,FALSE)*(Q73/'BORDEREAU DE COMMANDE'!D47*'Budget et Recensement'!$B$4),0)</f>
        <v>0</v>
      </c>
      <c r="R118" s="56">
        <f>IF(R73&gt;0,VLOOKUP(R$13,'BORDEREAU DE COMMANDE'!$A$32:$F$61,6,FALSE)*(R73/'BORDEREAU DE COMMANDE'!D48*'Budget et Recensement'!$B$4),0)</f>
        <v>0</v>
      </c>
      <c r="S118" s="56">
        <f>IF(S73&gt;0,VLOOKUP(S$13,'BORDEREAU DE COMMANDE'!$A$32:$F$61,6,FALSE)*(S73/'BORDEREAU DE COMMANDE'!D49*'Budget et Recensement'!$B$4),0)</f>
        <v>0</v>
      </c>
      <c r="T118" s="56">
        <f>IF(T73&gt;0,VLOOKUP(T$13,'BORDEREAU DE COMMANDE'!$A$32:$F$61,6,FALSE)*(T73/'BORDEREAU DE COMMANDE'!D50*'Budget et Recensement'!$B$4),0)</f>
        <v>0</v>
      </c>
      <c r="U118" s="56">
        <f>IF(U73&gt;0,VLOOKUP(U$13,'BORDEREAU DE COMMANDE'!$A$32:$F$61,6,FALSE)*(U73/'BORDEREAU DE COMMANDE'!D51*'Budget et Recensement'!$B$4),0)</f>
        <v>0</v>
      </c>
      <c r="V118" s="56">
        <f>IF(V73&gt;0,VLOOKUP(V$13,'BORDEREAU DE COMMANDE'!$A$32:$F$61,6,FALSE)*(V73/'BORDEREAU DE COMMANDE'!D52*'Budget et Recensement'!$B$4),0)</f>
        <v>0</v>
      </c>
      <c r="W118" s="56">
        <f>IF(W73&gt;0,VLOOKUP(W$13,'BORDEREAU DE COMMANDE'!$A$32:$F$61,6,FALSE)*(W73/'BORDEREAU DE COMMANDE'!D53*'Budget et Recensement'!$B$4),0)</f>
        <v>0</v>
      </c>
      <c r="X118" s="56">
        <f>IF(X73&gt;0,VLOOKUP(X$13,'BORDEREAU DE COMMANDE'!$A$32:$F$61,6,FALSE)*(X73/'BORDEREAU DE COMMANDE'!D54*'Budget et Recensement'!$B$4),0)</f>
        <v>0</v>
      </c>
      <c r="Y118" s="56">
        <f>IF(Y73&gt;0,VLOOKUP(Y$13,'BORDEREAU DE COMMANDE'!$A$32:$F$61,6,FALSE)*(Y73/'BORDEREAU DE COMMANDE'!D55*'Budget et Recensement'!$B$4),0)</f>
        <v>0</v>
      </c>
      <c r="Z118" s="56">
        <f>IF(Z73&gt;0,VLOOKUP(Z$13,'BORDEREAU DE COMMANDE'!$A$32:$F$61,6,FALSE)*(Z73/'BORDEREAU DE COMMANDE'!D56*'Budget et Recensement'!$B$4),0)</f>
        <v>0</v>
      </c>
      <c r="AA118" s="56">
        <f>IF(AA73&gt;0,VLOOKUP(AA$13,'BORDEREAU DE COMMANDE'!$A$32:$F$61,6,FALSE)*(AA73/'BORDEREAU DE COMMANDE'!D57*'Budget et Recensement'!$B$4),0)</f>
        <v>0</v>
      </c>
      <c r="AB118" s="56">
        <f>IF(AB73&gt;0,VLOOKUP(AB$13,'BORDEREAU DE COMMANDE'!$A$32:$F$61,6,FALSE)*(AB73/'BORDEREAU DE COMMANDE'!D58*'Budget et Recensement'!$B$4),0)</f>
        <v>0</v>
      </c>
      <c r="AC118" s="56">
        <f>IF(AC73&gt;0,VLOOKUP(AC$13,'BORDEREAU DE COMMANDE'!$A$32:$F$61,6,FALSE)*(AC73/'BORDEREAU DE COMMANDE'!D59*'Budget et Recensement'!$B$4),0)</f>
        <v>0</v>
      </c>
      <c r="AD118" s="56">
        <f>IF(AD73&gt;0,VLOOKUP(AD$13,'BORDEREAU DE COMMANDE'!$A$32:$F$61,6,FALSE)*(AD73/'BORDEREAU DE COMMANDE'!D60*'Budget et Recensement'!$B$4),0)</f>
        <v>0</v>
      </c>
      <c r="AE118" s="56">
        <f>IF(AE73&gt;0,VLOOKUP(AE$13,'BORDEREAU DE COMMANDE'!$A$32:$F$61,6,FALSE)*(AE73/'BORDEREAU DE COMMANDE'!D61*'Budget et Recensement'!$B$4),0)</f>
        <v>0</v>
      </c>
      <c r="AF118" s="313"/>
      <c r="AG118" s="313"/>
      <c r="AH118" s="313"/>
      <c r="AI118" s="313"/>
      <c r="AJ118" s="313"/>
      <c r="AK118" s="313"/>
    </row>
    <row r="119" spans="1:37" hidden="1">
      <c r="A119" s="55" t="s">
        <v>141</v>
      </c>
      <c r="B119" s="56">
        <f>IF(B78&gt;0,VLOOKUP(B$13,'BORDEREAU DE COMMANDE'!$A$32:$F$61,6,FALSE)*(B78/'BORDEREAU DE COMMANDE'!D32*'Budget et Recensement'!$B$4),0)</f>
        <v>0</v>
      </c>
      <c r="C119" s="56">
        <f>IF(C78&gt;0,VLOOKUP(C$13,'BORDEREAU DE COMMANDE'!$A$32:$F$61,6,FALSE)*(C78/'BORDEREAU DE COMMANDE'!D33*'Budget et Recensement'!$B$4),0)</f>
        <v>0</v>
      </c>
      <c r="D119" s="56">
        <f>IF(D78&gt;0,VLOOKUP(D$13,'BORDEREAU DE COMMANDE'!$A$32:$F$61,6,FALSE)*(D78/'BORDEREAU DE COMMANDE'!D34*'Budget et Recensement'!$B$4),0)</f>
        <v>0</v>
      </c>
      <c r="E119" s="56">
        <f>IF(E78&gt;0,VLOOKUP(E$13,'BORDEREAU DE COMMANDE'!$A$32:$F$61,6,FALSE)*(E78/'BORDEREAU DE COMMANDE'!D35*'Budget et Recensement'!$B$4),0)</f>
        <v>0</v>
      </c>
      <c r="F119" s="56">
        <f>IF(F78&gt;0,VLOOKUP(F$13,'BORDEREAU DE COMMANDE'!$A$32:$F$61,6,FALSE)*(F78/'BORDEREAU DE COMMANDE'!D36*'Budget et Recensement'!$B$4),0)</f>
        <v>0</v>
      </c>
      <c r="G119" s="56">
        <f>IF(G78&gt;0,VLOOKUP(G$13,'BORDEREAU DE COMMANDE'!$A$32:$F$61,6,FALSE)*(G78/'BORDEREAU DE COMMANDE'!D37*'Budget et Recensement'!$B$4),0)</f>
        <v>0</v>
      </c>
      <c r="H119" s="56">
        <f>IF(H78&gt;0,VLOOKUP(H$13,'BORDEREAU DE COMMANDE'!$A$32:$F$61,6,FALSE)*(H78/'BORDEREAU DE COMMANDE'!D38*'Budget et Recensement'!$B$4),0)</f>
        <v>0</v>
      </c>
      <c r="I119" s="56">
        <f>IF(I78&gt;0,VLOOKUP(I$13,'BORDEREAU DE COMMANDE'!$A$32:$F$61,6,FALSE)*(I78/'BORDEREAU DE COMMANDE'!D39*'Budget et Recensement'!$B$4),0)</f>
        <v>0</v>
      </c>
      <c r="J119" s="56">
        <f>IF(J78&gt;0,VLOOKUP(J$13,'BORDEREAU DE COMMANDE'!$A$32:$F$61,6,FALSE)*(J78/'BORDEREAU DE COMMANDE'!D40*'Budget et Recensement'!$B$4),0)</f>
        <v>0</v>
      </c>
      <c r="K119" s="56">
        <f>IF(K78&gt;0,VLOOKUP(K$13,'BORDEREAU DE COMMANDE'!$A$32:$F$61,6,FALSE)*(K78/'BORDEREAU DE COMMANDE'!D41*'Budget et Recensement'!$B$4),0)</f>
        <v>0</v>
      </c>
      <c r="L119" s="56">
        <f>IF(L78&gt;0,VLOOKUP(L$13,'BORDEREAU DE COMMANDE'!$A$32:$F$61,6,FALSE)*(L78/'BORDEREAU DE COMMANDE'!D42*'Budget et Recensement'!$B$4),0)</f>
        <v>0</v>
      </c>
      <c r="M119" s="56">
        <f>IF(M78&gt;0,VLOOKUP(M$13,'BORDEREAU DE COMMANDE'!$A$32:$F$61,6,FALSE)*(M78/'BORDEREAU DE COMMANDE'!D43*'Budget et Recensement'!$B$4),0)</f>
        <v>0</v>
      </c>
      <c r="N119" s="56">
        <f>IF(N78&gt;0,VLOOKUP(N$13,'BORDEREAU DE COMMANDE'!$A$32:$F$61,6,FALSE)*(N78/'BORDEREAU DE COMMANDE'!D44*'Budget et Recensement'!$B$4),0)</f>
        <v>0</v>
      </c>
      <c r="O119" s="56">
        <f>IF(O78&gt;0,VLOOKUP(O$13,'BORDEREAU DE COMMANDE'!$A$32:$F$61,6,FALSE)*(O78/'BORDEREAU DE COMMANDE'!D45*'Budget et Recensement'!$B$4),0)</f>
        <v>0</v>
      </c>
      <c r="P119" s="56">
        <f>IF(P78&gt;0,VLOOKUP(P$13,'BORDEREAU DE COMMANDE'!$A$32:$F$61,6,FALSE)*(P78/'BORDEREAU DE COMMANDE'!D46*'Budget et Recensement'!$B$4),0)</f>
        <v>0</v>
      </c>
      <c r="Q119" s="56">
        <f>IF(Q78&gt;0,VLOOKUP(Q$13,'BORDEREAU DE COMMANDE'!$A$32:$F$61,6,FALSE)*(Q78/'BORDEREAU DE COMMANDE'!D47*'Budget et Recensement'!$B$4),0)</f>
        <v>0</v>
      </c>
      <c r="R119" s="56">
        <f>IF(R78&gt;0,VLOOKUP(R$13,'BORDEREAU DE COMMANDE'!$A$32:$F$61,6,FALSE)*(R78/'BORDEREAU DE COMMANDE'!D48*'Budget et Recensement'!$B$4),0)</f>
        <v>0</v>
      </c>
      <c r="S119" s="56">
        <f>IF(S78&gt;0,VLOOKUP(S$13,'BORDEREAU DE COMMANDE'!$A$32:$F$61,6,FALSE)*(S78/'BORDEREAU DE COMMANDE'!D49*'Budget et Recensement'!$B$4),0)</f>
        <v>0</v>
      </c>
      <c r="T119" s="56">
        <f>IF(T78&gt;0,VLOOKUP(T$13,'BORDEREAU DE COMMANDE'!$A$32:$F$61,6,FALSE)*(T78/'BORDEREAU DE COMMANDE'!D50*'Budget et Recensement'!$B$4),0)</f>
        <v>0</v>
      </c>
      <c r="U119" s="56">
        <f>IF(U78&gt;0,VLOOKUP(U$13,'BORDEREAU DE COMMANDE'!$A$32:$F$61,6,FALSE)*(U78/'BORDEREAU DE COMMANDE'!D51*'Budget et Recensement'!$B$4),0)</f>
        <v>0</v>
      </c>
      <c r="V119" s="56">
        <f>IF(V78&gt;0,VLOOKUP(V$13,'BORDEREAU DE COMMANDE'!$A$32:$F$61,6,FALSE)*(V78/'BORDEREAU DE COMMANDE'!D52*'Budget et Recensement'!$B$4),0)</f>
        <v>0</v>
      </c>
      <c r="W119" s="56">
        <f>IF(W78&gt;0,VLOOKUP(W$13,'BORDEREAU DE COMMANDE'!$A$32:$F$61,6,FALSE)*(W78/'BORDEREAU DE COMMANDE'!D53*'Budget et Recensement'!$B$4),0)</f>
        <v>0</v>
      </c>
      <c r="X119" s="56">
        <f>IF(X78&gt;0,VLOOKUP(X$13,'BORDEREAU DE COMMANDE'!$A$32:$F$61,6,FALSE)*(X78/'BORDEREAU DE COMMANDE'!D54*'Budget et Recensement'!$B$4),0)</f>
        <v>0</v>
      </c>
      <c r="Y119" s="56">
        <f>IF(Y78&gt;0,VLOOKUP(Y$13,'BORDEREAU DE COMMANDE'!$A$32:$F$61,6,FALSE)*(Y78/'BORDEREAU DE COMMANDE'!D55*'Budget et Recensement'!$B$4),0)</f>
        <v>0</v>
      </c>
      <c r="Z119" s="56">
        <f>IF(Z78&gt;0,VLOOKUP(Z$13,'BORDEREAU DE COMMANDE'!$A$32:$F$61,6,FALSE)*(Z78/'BORDEREAU DE COMMANDE'!D56*'Budget et Recensement'!$B$4),0)</f>
        <v>0</v>
      </c>
      <c r="AA119" s="56">
        <f>IF(AA78&gt;0,VLOOKUP(AA$13,'BORDEREAU DE COMMANDE'!$A$32:$F$61,6,FALSE)*(AA78/'BORDEREAU DE COMMANDE'!D57*'Budget et Recensement'!$B$4),0)</f>
        <v>0</v>
      </c>
      <c r="AB119" s="56">
        <f>IF(AB78&gt;0,VLOOKUP(AB$13,'BORDEREAU DE COMMANDE'!$A$32:$F$61,6,FALSE)*(AB78/'BORDEREAU DE COMMANDE'!D58*'Budget et Recensement'!$B$4),0)</f>
        <v>0</v>
      </c>
      <c r="AC119" s="56">
        <f>IF(AC78&gt;0,VLOOKUP(AC$13,'BORDEREAU DE COMMANDE'!$A$32:$F$61,6,FALSE)*(AC78/'BORDEREAU DE COMMANDE'!D59*'Budget et Recensement'!$B$4),0)</f>
        <v>0</v>
      </c>
      <c r="AD119" s="56">
        <f>IF(AD78&gt;0,VLOOKUP(AD$13,'BORDEREAU DE COMMANDE'!$A$32:$F$61,6,FALSE)*(AD78/'BORDEREAU DE COMMANDE'!D60*'Budget et Recensement'!$B$4),0)</f>
        <v>0</v>
      </c>
      <c r="AE119" s="56">
        <f>IF(AE78&gt;0,VLOOKUP(AE$13,'BORDEREAU DE COMMANDE'!$A$32:$F$61,6,FALSE)*(AE78/'BORDEREAU DE COMMANDE'!D61*'Budget et Recensement'!$B$4),0)</f>
        <v>0</v>
      </c>
      <c r="AF119" s="313"/>
      <c r="AG119" s="313"/>
      <c r="AH119" s="313"/>
      <c r="AI119" s="313"/>
      <c r="AJ119" s="313"/>
      <c r="AK119" s="313"/>
    </row>
    <row r="120" spans="1:37" hidden="1">
      <c r="A120" s="55" t="s">
        <v>142</v>
      </c>
      <c r="B120" s="56">
        <f>IF(B83&gt;0,VLOOKUP(B$13,'BORDEREAU DE COMMANDE'!$A$32:$F$61,6,FALSE)*(B83/'BORDEREAU DE COMMANDE'!D32*'Budget et Recensement'!$B$4),0)</f>
        <v>0</v>
      </c>
      <c r="C120" s="56">
        <f>IF(C83&gt;0,VLOOKUP(C$13,'BORDEREAU DE COMMANDE'!$A$32:$F$61,6,FALSE)*(C83/'BORDEREAU DE COMMANDE'!D33*'Budget et Recensement'!$B$4),0)</f>
        <v>0</v>
      </c>
      <c r="D120" s="56">
        <f>IF(D83&gt;0,VLOOKUP(D$13,'BORDEREAU DE COMMANDE'!$A$32:$F$61,6,FALSE)*(D83/'BORDEREAU DE COMMANDE'!D34*'Budget et Recensement'!$B$4),0)</f>
        <v>0</v>
      </c>
      <c r="E120" s="56">
        <f>IF(E83&gt;0,VLOOKUP(E$13,'BORDEREAU DE COMMANDE'!$A$32:$F$61,6,FALSE)*(E83/'BORDEREAU DE COMMANDE'!D35*'Budget et Recensement'!$B$4),0)</f>
        <v>0</v>
      </c>
      <c r="F120" s="56">
        <f>IF(F83&gt;0,VLOOKUP(F$13,'BORDEREAU DE COMMANDE'!$A$32:$F$61,6,FALSE)*(F83/'BORDEREAU DE COMMANDE'!D36*'Budget et Recensement'!$B$4),0)</f>
        <v>0</v>
      </c>
      <c r="G120" s="56">
        <f>IF(G83&gt;0,VLOOKUP(G$13,'BORDEREAU DE COMMANDE'!$A$32:$F$61,6,FALSE)*(G83/'BORDEREAU DE COMMANDE'!D37*'Budget et Recensement'!$B$4),0)</f>
        <v>0</v>
      </c>
      <c r="H120" s="56">
        <f>IF(H83&gt;0,VLOOKUP(H$13,'BORDEREAU DE COMMANDE'!$A$32:$F$61,6,FALSE)*(H83/'BORDEREAU DE COMMANDE'!D38*'Budget et Recensement'!$B$4),0)</f>
        <v>0</v>
      </c>
      <c r="I120" s="56">
        <f>IF(I83&gt;0,VLOOKUP(I$13,'BORDEREAU DE COMMANDE'!$A$32:$F$61,6,FALSE)*(I83/'BORDEREAU DE COMMANDE'!D39*'Budget et Recensement'!$B$4),0)</f>
        <v>0</v>
      </c>
      <c r="J120" s="56">
        <f>IF(J83&gt;0,VLOOKUP(J$13,'BORDEREAU DE COMMANDE'!$A$32:$F$61,6,FALSE)*(J83/'BORDEREAU DE COMMANDE'!D40*'Budget et Recensement'!$B$4),0)</f>
        <v>0</v>
      </c>
      <c r="K120" s="56">
        <f>IF(K83&gt;0,VLOOKUP(K$13,'BORDEREAU DE COMMANDE'!$A$32:$F$61,6,FALSE)*(K83/'BORDEREAU DE COMMANDE'!D41*'Budget et Recensement'!$B$4),0)</f>
        <v>0</v>
      </c>
      <c r="L120" s="56">
        <f>IF(L83&gt;0,VLOOKUP(L$13,'BORDEREAU DE COMMANDE'!$A$32:$F$61,6,FALSE)*(L83/'BORDEREAU DE COMMANDE'!D42*'Budget et Recensement'!$B$4),0)</f>
        <v>0</v>
      </c>
      <c r="M120" s="56">
        <f>IF(M83&gt;0,VLOOKUP(M$13,'BORDEREAU DE COMMANDE'!$A$32:$F$61,6,FALSE)*(M83/'BORDEREAU DE COMMANDE'!D43*'Budget et Recensement'!$B$4),0)</f>
        <v>0</v>
      </c>
      <c r="N120" s="56">
        <f>IF(N83&gt;0,VLOOKUP(N$13,'BORDEREAU DE COMMANDE'!$A$32:$F$61,6,FALSE)*(N83/'BORDEREAU DE COMMANDE'!D44*'Budget et Recensement'!$B$4),0)</f>
        <v>0</v>
      </c>
      <c r="O120" s="56">
        <f>IF(O83&gt;0,VLOOKUP(O$13,'BORDEREAU DE COMMANDE'!$A$32:$F$61,6,FALSE)*(O83/'BORDEREAU DE COMMANDE'!D45*'Budget et Recensement'!$B$4),0)</f>
        <v>0</v>
      </c>
      <c r="P120" s="56">
        <f>IF(P83&gt;0,VLOOKUP(P$13,'BORDEREAU DE COMMANDE'!$A$32:$F$61,6,FALSE)*(P83/'BORDEREAU DE COMMANDE'!D46*'Budget et Recensement'!$B$4),0)</f>
        <v>0</v>
      </c>
      <c r="Q120" s="56">
        <f>IF(Q83&gt;0,VLOOKUP(Q$13,'BORDEREAU DE COMMANDE'!$A$32:$F$61,6,FALSE)*(Q83/'BORDEREAU DE COMMANDE'!D47*'Budget et Recensement'!$B$4),0)</f>
        <v>0</v>
      </c>
      <c r="R120" s="56">
        <f>IF(R83&gt;0,VLOOKUP(R$13,'BORDEREAU DE COMMANDE'!$A$32:$F$61,6,FALSE)*(R83/'BORDEREAU DE COMMANDE'!D48*'Budget et Recensement'!$B$4),0)</f>
        <v>0</v>
      </c>
      <c r="S120" s="56">
        <f>IF(S83&gt;0,VLOOKUP(S$13,'BORDEREAU DE COMMANDE'!$A$32:$F$61,6,FALSE)*(S83/'BORDEREAU DE COMMANDE'!D49*'Budget et Recensement'!$B$4),0)</f>
        <v>0</v>
      </c>
      <c r="T120" s="56">
        <f>IF(T83&gt;0,VLOOKUP(T$13,'BORDEREAU DE COMMANDE'!$A$32:$F$61,6,FALSE)*(T83/'BORDEREAU DE COMMANDE'!D50*'Budget et Recensement'!$B$4),0)</f>
        <v>0</v>
      </c>
      <c r="U120" s="56">
        <f>IF(U83&gt;0,VLOOKUP(U$13,'BORDEREAU DE COMMANDE'!$A$32:$F$61,6,FALSE)*(U83/'BORDEREAU DE COMMANDE'!D51*'Budget et Recensement'!$B$4),0)</f>
        <v>0</v>
      </c>
      <c r="V120" s="56">
        <f>IF(V83&gt;0,VLOOKUP(V$13,'BORDEREAU DE COMMANDE'!$A$32:$F$61,6,FALSE)*(V83/'BORDEREAU DE COMMANDE'!D52*'Budget et Recensement'!$B$4),0)</f>
        <v>0</v>
      </c>
      <c r="W120" s="56">
        <f>IF(W83&gt;0,VLOOKUP(W$13,'BORDEREAU DE COMMANDE'!$A$32:$F$61,6,FALSE)*(W83/'BORDEREAU DE COMMANDE'!D53*'Budget et Recensement'!$B$4),0)</f>
        <v>0</v>
      </c>
      <c r="X120" s="56">
        <f>IF(X83&gt;0,VLOOKUP(X$13,'BORDEREAU DE COMMANDE'!$A$32:$F$61,6,FALSE)*(X83/'BORDEREAU DE COMMANDE'!D54*'Budget et Recensement'!$B$4),0)</f>
        <v>0</v>
      </c>
      <c r="Y120" s="56">
        <f>IF(Y83&gt;0,VLOOKUP(Y$13,'BORDEREAU DE COMMANDE'!$A$32:$F$61,6,FALSE)*(Y83/'BORDEREAU DE COMMANDE'!D55*'Budget et Recensement'!$B$4),0)</f>
        <v>0</v>
      </c>
      <c r="Z120" s="56">
        <f>IF(Z83&gt;0,VLOOKUP(Z$13,'BORDEREAU DE COMMANDE'!$A$32:$F$61,6,FALSE)*(Z83/'BORDEREAU DE COMMANDE'!D56*'Budget et Recensement'!$B$4),0)</f>
        <v>0</v>
      </c>
      <c r="AA120" s="56">
        <f>IF(AA83&gt;0,VLOOKUP(AA$13,'BORDEREAU DE COMMANDE'!$A$32:$F$61,6,FALSE)*(AA83/'BORDEREAU DE COMMANDE'!D57*'Budget et Recensement'!$B$4),0)</f>
        <v>0</v>
      </c>
      <c r="AB120" s="56">
        <f>IF(AB83&gt;0,VLOOKUP(AB$13,'BORDEREAU DE COMMANDE'!$A$32:$F$61,6,FALSE)*(AB83/'BORDEREAU DE COMMANDE'!D58*'Budget et Recensement'!$B$4),0)</f>
        <v>0</v>
      </c>
      <c r="AC120" s="56">
        <f>IF(AC83&gt;0,VLOOKUP(AC$13,'BORDEREAU DE COMMANDE'!$A$32:$F$61,6,FALSE)*(AC83/'BORDEREAU DE COMMANDE'!D59*'Budget et Recensement'!$B$4),0)</f>
        <v>0</v>
      </c>
      <c r="AD120" s="56">
        <f>IF(AD83&gt;0,VLOOKUP(AD$13,'BORDEREAU DE COMMANDE'!$A$32:$F$61,6,FALSE)*(AD83/'BORDEREAU DE COMMANDE'!D60*'Budget et Recensement'!$B$4),0)</f>
        <v>0</v>
      </c>
      <c r="AE120" s="56">
        <f>IF(AE83&gt;0,VLOOKUP(AE$13,'BORDEREAU DE COMMANDE'!$A$32:$F$61,6,FALSE)*(AE83/'BORDEREAU DE COMMANDE'!D61*'Budget et Recensement'!$B$4),0)</f>
        <v>0</v>
      </c>
      <c r="AF120" s="313"/>
      <c r="AG120" s="313"/>
      <c r="AH120" s="313"/>
      <c r="AI120" s="313"/>
      <c r="AJ120" s="313"/>
      <c r="AK120" s="313"/>
    </row>
    <row r="121" spans="1:37" hidden="1">
      <c r="A121" s="55" t="s">
        <v>143</v>
      </c>
      <c r="B121" s="56">
        <f>IF(B88&gt;0,VLOOKUP(B$13,'BORDEREAU DE COMMANDE'!$A$32:$F$61,6,FALSE)*(B88/'BORDEREAU DE COMMANDE'!D32*'Budget et Recensement'!$B$4),0)</f>
        <v>0</v>
      </c>
      <c r="C121" s="56">
        <f>IF(C88&gt;0,VLOOKUP(C$13,'BORDEREAU DE COMMANDE'!$A$32:$F$61,6,FALSE)*(C88/'BORDEREAU DE COMMANDE'!D33*'Budget et Recensement'!$B$4),0)</f>
        <v>0</v>
      </c>
      <c r="D121" s="56">
        <f>IF(D88&gt;0,VLOOKUP(D$13,'BORDEREAU DE COMMANDE'!$A$32:$F$61,6,FALSE)*(D88/'BORDEREAU DE COMMANDE'!D34*'Budget et Recensement'!$B$4),0)</f>
        <v>0</v>
      </c>
      <c r="E121" s="56">
        <f>IF(E88&gt;0,VLOOKUP(E$13,'BORDEREAU DE COMMANDE'!$A$32:$F$61,6,FALSE)*(E88/'BORDEREAU DE COMMANDE'!D35*'Budget et Recensement'!$B$4),0)</f>
        <v>0</v>
      </c>
      <c r="F121" s="56">
        <f>IF(F88&gt;0,VLOOKUP(F$13,'BORDEREAU DE COMMANDE'!$A$32:$F$61,6,FALSE)*(F88/'BORDEREAU DE COMMANDE'!D36*'Budget et Recensement'!$B$4),0)</f>
        <v>0</v>
      </c>
      <c r="G121" s="56">
        <f>IF(G88&gt;0,VLOOKUP(G$13,'BORDEREAU DE COMMANDE'!$A$32:$F$61,6,FALSE)*(G88/'BORDEREAU DE COMMANDE'!D37*'Budget et Recensement'!$B$4),0)</f>
        <v>0</v>
      </c>
      <c r="H121" s="56">
        <f>IF(H88&gt;0,VLOOKUP(H$13,'BORDEREAU DE COMMANDE'!$A$32:$F$61,6,FALSE)*(H88/'BORDEREAU DE COMMANDE'!D38*'Budget et Recensement'!$B$4),0)</f>
        <v>0</v>
      </c>
      <c r="I121" s="56">
        <f>IF(I88&gt;0,VLOOKUP(I$13,'BORDEREAU DE COMMANDE'!$A$32:$F$61,6,FALSE)*(I88/'BORDEREAU DE COMMANDE'!D39*'Budget et Recensement'!$B$4),0)</f>
        <v>0</v>
      </c>
      <c r="J121" s="56">
        <f>IF(J88&gt;0,VLOOKUP(J$13,'BORDEREAU DE COMMANDE'!$A$32:$F$61,6,FALSE)*(J88/'BORDEREAU DE COMMANDE'!D40*'Budget et Recensement'!$B$4),0)</f>
        <v>0</v>
      </c>
      <c r="K121" s="56">
        <f>IF(K88&gt;0,VLOOKUP(K$13,'BORDEREAU DE COMMANDE'!$A$32:$F$61,6,FALSE)*(K88/'BORDEREAU DE COMMANDE'!D41*'Budget et Recensement'!$B$4),0)</f>
        <v>0</v>
      </c>
      <c r="L121" s="56">
        <f>IF(L88&gt;0,VLOOKUP(L$13,'BORDEREAU DE COMMANDE'!$A$32:$F$61,6,FALSE)*(L88/'BORDEREAU DE COMMANDE'!D42*'Budget et Recensement'!$B$4),0)</f>
        <v>0</v>
      </c>
      <c r="M121" s="56">
        <f>IF(M88&gt;0,VLOOKUP(M$13,'BORDEREAU DE COMMANDE'!$A$32:$F$61,6,FALSE)*(M88/'BORDEREAU DE COMMANDE'!D43*'Budget et Recensement'!$B$4),0)</f>
        <v>0</v>
      </c>
      <c r="N121" s="56">
        <f>IF(N88&gt;0,VLOOKUP(N$13,'BORDEREAU DE COMMANDE'!$A$32:$F$61,6,FALSE)*(N88/'BORDEREAU DE COMMANDE'!D44*'Budget et Recensement'!$B$4),0)</f>
        <v>0</v>
      </c>
      <c r="O121" s="56">
        <f>IF(O88&gt;0,VLOOKUP(O$13,'BORDEREAU DE COMMANDE'!$A$32:$F$61,6,FALSE)*(O88/'BORDEREAU DE COMMANDE'!D45*'Budget et Recensement'!$B$4),0)</f>
        <v>0</v>
      </c>
      <c r="P121" s="56">
        <f>IF(P88&gt;0,VLOOKUP(P$13,'BORDEREAU DE COMMANDE'!$A$32:$F$61,6,FALSE)*(P88/'BORDEREAU DE COMMANDE'!D46*'Budget et Recensement'!$B$4),0)</f>
        <v>0</v>
      </c>
      <c r="Q121" s="56">
        <f>IF(Q88&gt;0,VLOOKUP(Q$13,'BORDEREAU DE COMMANDE'!$A$32:$F$61,6,FALSE)*(Q88/'BORDEREAU DE COMMANDE'!D47*'Budget et Recensement'!$B$4),0)</f>
        <v>0</v>
      </c>
      <c r="R121" s="56">
        <f>IF(R88&gt;0,VLOOKUP(R$13,'BORDEREAU DE COMMANDE'!$A$32:$F$61,6,FALSE)*(R88/'BORDEREAU DE COMMANDE'!D48*'Budget et Recensement'!$B$4),0)</f>
        <v>0</v>
      </c>
      <c r="S121" s="56">
        <f>IF(S88&gt;0,VLOOKUP(S$13,'BORDEREAU DE COMMANDE'!$A$32:$F$61,6,FALSE)*(S88/'BORDEREAU DE COMMANDE'!D49*'Budget et Recensement'!$B$4),0)</f>
        <v>0</v>
      </c>
      <c r="T121" s="56">
        <f>IF(T88&gt;0,VLOOKUP(T$13,'BORDEREAU DE COMMANDE'!$A$32:$F$61,6,FALSE)*(T88/'BORDEREAU DE COMMANDE'!D50*'Budget et Recensement'!$B$4),0)</f>
        <v>0</v>
      </c>
      <c r="U121" s="56">
        <f>IF(U88&gt;0,VLOOKUP(U$13,'BORDEREAU DE COMMANDE'!$A$32:$F$61,6,FALSE)*(U88/'BORDEREAU DE COMMANDE'!D51*'Budget et Recensement'!$B$4),0)</f>
        <v>0</v>
      </c>
      <c r="V121" s="56">
        <f>IF(V88&gt;0,VLOOKUP(V$13,'BORDEREAU DE COMMANDE'!$A$32:$F$61,6,FALSE)*(V88/'BORDEREAU DE COMMANDE'!D52*'Budget et Recensement'!$B$4),0)</f>
        <v>0</v>
      </c>
      <c r="W121" s="56">
        <f>IF(W88&gt;0,VLOOKUP(W$13,'BORDEREAU DE COMMANDE'!$A$32:$F$61,6,FALSE)*(W88/'BORDEREAU DE COMMANDE'!D53*'Budget et Recensement'!$B$4),0)</f>
        <v>0</v>
      </c>
      <c r="X121" s="56">
        <f>IF(X88&gt;0,VLOOKUP(X$13,'BORDEREAU DE COMMANDE'!$A$32:$F$61,6,FALSE)*(X88/'BORDEREAU DE COMMANDE'!D54*'Budget et Recensement'!$B$4),0)</f>
        <v>0</v>
      </c>
      <c r="Y121" s="56">
        <f>IF(Y88&gt;0,VLOOKUP(Y$13,'BORDEREAU DE COMMANDE'!$A$32:$F$61,6,FALSE)*(Y88/'BORDEREAU DE COMMANDE'!D55*'Budget et Recensement'!$B$4),0)</f>
        <v>0</v>
      </c>
      <c r="Z121" s="56">
        <f>IF(Z88&gt;0,VLOOKUP(Z$13,'BORDEREAU DE COMMANDE'!$A$32:$F$61,6,FALSE)*(Z88/'BORDEREAU DE COMMANDE'!D56*'Budget et Recensement'!$B$4),0)</f>
        <v>0</v>
      </c>
      <c r="AA121" s="56">
        <f>IF(AA88&gt;0,VLOOKUP(AA$13,'BORDEREAU DE COMMANDE'!$A$32:$F$61,6,FALSE)*(AA88/'BORDEREAU DE COMMANDE'!D57*'Budget et Recensement'!$B$4),0)</f>
        <v>0</v>
      </c>
      <c r="AB121" s="56">
        <f>IF(AB88&gt;0,VLOOKUP(AB$13,'BORDEREAU DE COMMANDE'!$A$32:$F$61,6,FALSE)*(AB88/'BORDEREAU DE COMMANDE'!D58*'Budget et Recensement'!$B$4),0)</f>
        <v>0</v>
      </c>
      <c r="AC121" s="56">
        <f>IF(AC88&gt;0,VLOOKUP(AC$13,'BORDEREAU DE COMMANDE'!$A$32:$F$61,6,FALSE)*(AC88/'BORDEREAU DE COMMANDE'!D59*'Budget et Recensement'!$B$4),0)</f>
        <v>0</v>
      </c>
      <c r="AD121" s="56">
        <f>IF(AD88&gt;0,VLOOKUP(AD$13,'BORDEREAU DE COMMANDE'!$A$32:$F$61,6,FALSE)*(AD88/'BORDEREAU DE COMMANDE'!D60*'Budget et Recensement'!$B$4),0)</f>
        <v>0</v>
      </c>
      <c r="AE121" s="56">
        <f>IF(AE88&gt;0,VLOOKUP(AE$13,'BORDEREAU DE COMMANDE'!$A$32:$F$61,6,FALSE)*(AE88/'BORDEREAU DE COMMANDE'!D61*'Budget et Recensement'!$B$4),0)</f>
        <v>0</v>
      </c>
      <c r="AF121" s="313"/>
      <c r="AG121" s="313"/>
      <c r="AH121" s="313"/>
      <c r="AI121" s="313"/>
      <c r="AJ121" s="313"/>
      <c r="AK121" s="313"/>
    </row>
    <row r="122" spans="1:37" hidden="1">
      <c r="A122" s="55" t="s">
        <v>144</v>
      </c>
      <c r="B122" s="56">
        <f>IF(B93&gt;0,VLOOKUP(B$13,'BORDEREAU DE COMMANDE'!$A$32:$F$61,6,FALSE)*(B93/'BORDEREAU DE COMMANDE'!D32*'Budget et Recensement'!$B$4),0)</f>
        <v>0</v>
      </c>
      <c r="C122" s="56">
        <f>IF(C93&gt;0,VLOOKUP(C$13,'BORDEREAU DE COMMANDE'!$A$32:$F$61,6,FALSE)*(C93/'BORDEREAU DE COMMANDE'!D33*'Budget et Recensement'!$B$4),0)</f>
        <v>0</v>
      </c>
      <c r="D122" s="56">
        <f>IF(D93&gt;0,VLOOKUP(D$13,'BORDEREAU DE COMMANDE'!$A$32:$F$61,6,FALSE)*(D93/'BORDEREAU DE COMMANDE'!D34*'Budget et Recensement'!$B$4),0)</f>
        <v>0</v>
      </c>
      <c r="E122" s="56">
        <f>IF(E93&gt;0,VLOOKUP(E$13,'BORDEREAU DE COMMANDE'!$A$32:$F$61,6,FALSE)*(E93/'BORDEREAU DE COMMANDE'!D35*'Budget et Recensement'!$B$4),0)</f>
        <v>0</v>
      </c>
      <c r="F122" s="56">
        <f>IF(F93&gt;0,VLOOKUP(F$13,'BORDEREAU DE COMMANDE'!$A$32:$F$61,6,FALSE)*(F93/'BORDEREAU DE COMMANDE'!D36*'Budget et Recensement'!$B$4),0)</f>
        <v>0</v>
      </c>
      <c r="G122" s="56">
        <f>IF(G93&gt;0,VLOOKUP(G$13,'BORDEREAU DE COMMANDE'!$A$32:$F$61,6,FALSE)*(G93/'BORDEREAU DE COMMANDE'!D37*'Budget et Recensement'!$B$4),0)</f>
        <v>0</v>
      </c>
      <c r="H122" s="56">
        <f>IF(H93&gt;0,VLOOKUP(H$13,'BORDEREAU DE COMMANDE'!$A$32:$F$61,6,FALSE)*(H93/'BORDEREAU DE COMMANDE'!D38*'Budget et Recensement'!$B$4),0)</f>
        <v>0</v>
      </c>
      <c r="I122" s="56">
        <f>IF(I93&gt;0,VLOOKUP(I$13,'BORDEREAU DE COMMANDE'!$A$32:$F$61,6,FALSE)*(I93/'BORDEREAU DE COMMANDE'!D39*'Budget et Recensement'!$B$4),0)</f>
        <v>0</v>
      </c>
      <c r="J122" s="56">
        <f>IF(J93&gt;0,VLOOKUP(J$13,'BORDEREAU DE COMMANDE'!$A$32:$F$61,6,FALSE)*(J93/'BORDEREAU DE COMMANDE'!D40*'Budget et Recensement'!$B$4),0)</f>
        <v>0</v>
      </c>
      <c r="K122" s="56">
        <f>IF(K93&gt;0,VLOOKUP(K$13,'BORDEREAU DE COMMANDE'!$A$32:$F$61,6,FALSE)*(K93/'BORDEREAU DE COMMANDE'!D41*'Budget et Recensement'!$B$4),0)</f>
        <v>0</v>
      </c>
      <c r="L122" s="56">
        <f>IF(L93&gt;0,VLOOKUP(L$13,'BORDEREAU DE COMMANDE'!$A$32:$F$61,6,FALSE)*(L93/'BORDEREAU DE COMMANDE'!D42*'Budget et Recensement'!$B$4),0)</f>
        <v>0</v>
      </c>
      <c r="M122" s="56">
        <f>IF(M93&gt;0,VLOOKUP(M$13,'BORDEREAU DE COMMANDE'!$A$32:$F$61,6,FALSE)*(M93/'BORDEREAU DE COMMANDE'!D43*'Budget et Recensement'!$B$4),0)</f>
        <v>0</v>
      </c>
      <c r="N122" s="56">
        <f>IF(N93&gt;0,VLOOKUP(N$13,'BORDEREAU DE COMMANDE'!$A$32:$F$61,6,FALSE)*(N93/'BORDEREAU DE COMMANDE'!D44*'Budget et Recensement'!$B$4),0)</f>
        <v>0</v>
      </c>
      <c r="O122" s="56">
        <f>IF(O93&gt;0,VLOOKUP(O$13,'BORDEREAU DE COMMANDE'!$A$32:$F$61,6,FALSE)*(O93/'BORDEREAU DE COMMANDE'!D45*'Budget et Recensement'!$B$4),0)</f>
        <v>0</v>
      </c>
      <c r="P122" s="56">
        <f>IF(P93&gt;0,VLOOKUP(P$13,'BORDEREAU DE COMMANDE'!$A$32:$F$61,6,FALSE)*(P93/'BORDEREAU DE COMMANDE'!D46*'Budget et Recensement'!$B$4),0)</f>
        <v>0</v>
      </c>
      <c r="Q122" s="56">
        <f>IF(Q93&gt;0,VLOOKUP(Q$13,'BORDEREAU DE COMMANDE'!$A$32:$F$61,6,FALSE)*(Q93/'BORDEREAU DE COMMANDE'!D47*'Budget et Recensement'!$B$4),0)</f>
        <v>0</v>
      </c>
      <c r="R122" s="56">
        <f>IF(R93&gt;0,VLOOKUP(R$13,'BORDEREAU DE COMMANDE'!$A$32:$F$61,6,FALSE)*(R93/'BORDEREAU DE COMMANDE'!D48*'Budget et Recensement'!$B$4),0)</f>
        <v>0</v>
      </c>
      <c r="S122" s="56">
        <f>IF(S93&gt;0,VLOOKUP(S$13,'BORDEREAU DE COMMANDE'!$A$32:$F$61,6,FALSE)*(S93/'BORDEREAU DE COMMANDE'!D49*'Budget et Recensement'!$B$4),0)</f>
        <v>0</v>
      </c>
      <c r="T122" s="56">
        <f>IF(T93&gt;0,VLOOKUP(T$13,'BORDEREAU DE COMMANDE'!$A$32:$F$61,6,FALSE)*(T93/'BORDEREAU DE COMMANDE'!D50*'Budget et Recensement'!$B$4),0)</f>
        <v>0</v>
      </c>
      <c r="U122" s="56">
        <f>IF(U93&gt;0,VLOOKUP(U$13,'BORDEREAU DE COMMANDE'!$A$32:$F$61,6,FALSE)*(U93/'BORDEREAU DE COMMANDE'!D51*'Budget et Recensement'!$B$4),0)</f>
        <v>0</v>
      </c>
      <c r="V122" s="56">
        <f>IF(V93&gt;0,VLOOKUP(V$13,'BORDEREAU DE COMMANDE'!$A$32:$F$61,6,FALSE)*(V93/'BORDEREAU DE COMMANDE'!D52*'Budget et Recensement'!$B$4),0)</f>
        <v>0</v>
      </c>
      <c r="W122" s="56">
        <f>IF(W93&gt;0,VLOOKUP(W$13,'BORDEREAU DE COMMANDE'!$A$32:$F$61,6,FALSE)*(W93/'BORDEREAU DE COMMANDE'!D53*'Budget et Recensement'!$B$4),0)</f>
        <v>0</v>
      </c>
      <c r="X122" s="56">
        <f>IF(X93&gt;0,VLOOKUP(X$13,'BORDEREAU DE COMMANDE'!$A$32:$F$61,6,FALSE)*(X93/'BORDEREAU DE COMMANDE'!D54*'Budget et Recensement'!$B$4),0)</f>
        <v>0</v>
      </c>
      <c r="Y122" s="56">
        <f>IF(Y93&gt;0,VLOOKUP(Y$13,'BORDEREAU DE COMMANDE'!$A$32:$F$61,6,FALSE)*(Y93/'BORDEREAU DE COMMANDE'!D55*'Budget et Recensement'!$B$4),0)</f>
        <v>0</v>
      </c>
      <c r="Z122" s="56">
        <f>IF(Z93&gt;0,VLOOKUP(Z$13,'BORDEREAU DE COMMANDE'!$A$32:$F$61,6,FALSE)*(Z93/'BORDEREAU DE COMMANDE'!D56*'Budget et Recensement'!$B$4),0)</f>
        <v>0</v>
      </c>
      <c r="AA122" s="56">
        <f>IF(AA93&gt;0,VLOOKUP(AA$13,'BORDEREAU DE COMMANDE'!$A$32:$F$61,6,FALSE)*(AA93/'BORDEREAU DE COMMANDE'!D57*'Budget et Recensement'!$B$4),0)</f>
        <v>0</v>
      </c>
      <c r="AB122" s="56">
        <f>IF(AB93&gt;0,VLOOKUP(AB$13,'BORDEREAU DE COMMANDE'!$A$32:$F$61,6,FALSE)*(AB93/'BORDEREAU DE COMMANDE'!D58*'Budget et Recensement'!$B$4),0)</f>
        <v>0</v>
      </c>
      <c r="AC122" s="56">
        <f>IF(AC93&gt;0,VLOOKUP(AC$13,'BORDEREAU DE COMMANDE'!$A$32:$F$61,6,FALSE)*(AC93/'BORDEREAU DE COMMANDE'!D59*'Budget et Recensement'!$B$4),0)</f>
        <v>0</v>
      </c>
      <c r="AD122" s="56">
        <f>IF(AD93&gt;0,VLOOKUP(AD$13,'BORDEREAU DE COMMANDE'!$A$32:$F$61,6,FALSE)*(AD93/'BORDEREAU DE COMMANDE'!D60*'Budget et Recensement'!$B$4),0)</f>
        <v>0</v>
      </c>
      <c r="AE122" s="56">
        <f>IF(AE93&gt;0,VLOOKUP(AE$13,'BORDEREAU DE COMMANDE'!$A$32:$F$61,6,FALSE)*(AE93/'BORDEREAU DE COMMANDE'!D61*'Budget et Recensement'!$B$4),0)</f>
        <v>0</v>
      </c>
      <c r="AF122" s="313"/>
      <c r="AG122" s="313"/>
      <c r="AH122" s="313"/>
      <c r="AI122" s="313"/>
      <c r="AJ122" s="313"/>
      <c r="AK122" s="313"/>
    </row>
    <row r="123" spans="1:37" hidden="1">
      <c r="A123" s="55" t="s">
        <v>145</v>
      </c>
      <c r="B123" s="56">
        <f>IF(B98&gt;0,VLOOKUP(B$13,'BORDEREAU DE COMMANDE'!$A$32:$F$61,6,FALSE)*(B98/'BORDEREAU DE COMMANDE'!D32*'Budget et Recensement'!$B$4),0)</f>
        <v>0</v>
      </c>
      <c r="C123" s="56">
        <f>IF(C98&gt;0,VLOOKUP(C$13,'BORDEREAU DE COMMANDE'!$A$32:$F$61,6,FALSE)*(C98/'BORDEREAU DE COMMANDE'!D33*'Budget et Recensement'!$B$4),0)</f>
        <v>0</v>
      </c>
      <c r="D123" s="56">
        <f>IF(D98&gt;0,VLOOKUP(D$13,'BORDEREAU DE COMMANDE'!$A$32:$F$61,6,FALSE)*(D98/'BORDEREAU DE COMMANDE'!D34*'Budget et Recensement'!$B$4),0)</f>
        <v>0</v>
      </c>
      <c r="E123" s="56">
        <f>IF(E98&gt;0,VLOOKUP(E$13,'BORDEREAU DE COMMANDE'!$A$32:$F$61,6,FALSE)*(E98/'BORDEREAU DE COMMANDE'!D35*'Budget et Recensement'!$B$4),0)</f>
        <v>0</v>
      </c>
      <c r="F123" s="56">
        <f>IF(F98&gt;0,VLOOKUP(F$13,'BORDEREAU DE COMMANDE'!$A$32:$F$61,6,FALSE)*(F98/'BORDEREAU DE COMMANDE'!D36*'Budget et Recensement'!$B$4),0)</f>
        <v>0</v>
      </c>
      <c r="G123" s="56">
        <f>IF(G98&gt;0,VLOOKUP(G$13,'BORDEREAU DE COMMANDE'!$A$32:$F$61,6,FALSE)*(G98/'BORDEREAU DE COMMANDE'!D37*'Budget et Recensement'!$B$4),0)</f>
        <v>0</v>
      </c>
      <c r="H123" s="56">
        <f>IF(H98&gt;0,VLOOKUP(H$13,'BORDEREAU DE COMMANDE'!$A$32:$F$61,6,FALSE)*(H98/'BORDEREAU DE COMMANDE'!D38*'Budget et Recensement'!$B$4),0)</f>
        <v>0</v>
      </c>
      <c r="I123" s="56">
        <f>IF(I98&gt;0,VLOOKUP(I$13,'BORDEREAU DE COMMANDE'!$A$32:$F$61,6,FALSE)*(I98/'BORDEREAU DE COMMANDE'!D39*'Budget et Recensement'!$B$4),0)</f>
        <v>0</v>
      </c>
      <c r="J123" s="56">
        <f>IF(J98&gt;0,VLOOKUP(J$13,'BORDEREAU DE COMMANDE'!$A$32:$F$61,6,FALSE)*(J98/'BORDEREAU DE COMMANDE'!D40*'Budget et Recensement'!$B$4),0)</f>
        <v>0</v>
      </c>
      <c r="K123" s="56">
        <f>IF(K98&gt;0,VLOOKUP(K$13,'BORDEREAU DE COMMANDE'!$A$32:$F$61,6,FALSE)*(K98/'BORDEREAU DE COMMANDE'!D41*'Budget et Recensement'!$B$4),0)</f>
        <v>0</v>
      </c>
      <c r="L123" s="56">
        <f>IF(L98&gt;0,VLOOKUP(L$13,'BORDEREAU DE COMMANDE'!$A$32:$F$61,6,FALSE)*(L98/'BORDEREAU DE COMMANDE'!D42*'Budget et Recensement'!$B$4),0)</f>
        <v>0</v>
      </c>
      <c r="M123" s="56">
        <f>IF(M98&gt;0,VLOOKUP(M$13,'BORDEREAU DE COMMANDE'!$A$32:$F$61,6,FALSE)*(M98/'BORDEREAU DE COMMANDE'!D43*'Budget et Recensement'!$B$4),0)</f>
        <v>0</v>
      </c>
      <c r="N123" s="56">
        <f>IF(N98&gt;0,VLOOKUP(N$13,'BORDEREAU DE COMMANDE'!$A$32:$F$61,6,FALSE)*(N98/'BORDEREAU DE COMMANDE'!D44*'Budget et Recensement'!$B$4),0)</f>
        <v>0</v>
      </c>
      <c r="O123" s="56">
        <f>IF(O98&gt;0,VLOOKUP(O$13,'BORDEREAU DE COMMANDE'!$A$32:$F$61,6,FALSE)*(O98/'BORDEREAU DE COMMANDE'!D45*'Budget et Recensement'!$B$4),0)</f>
        <v>0</v>
      </c>
      <c r="P123" s="56">
        <f>IF(P98&gt;0,VLOOKUP(P$13,'BORDEREAU DE COMMANDE'!$A$32:$F$61,6,FALSE)*(P98/'BORDEREAU DE COMMANDE'!D46*'Budget et Recensement'!$B$4),0)</f>
        <v>0</v>
      </c>
      <c r="Q123" s="56">
        <f>IF(Q98&gt;0,VLOOKUP(Q$13,'BORDEREAU DE COMMANDE'!$A$32:$F$61,6,FALSE)*(Q98/'BORDEREAU DE COMMANDE'!D47*'Budget et Recensement'!$B$4),0)</f>
        <v>0</v>
      </c>
      <c r="R123" s="56">
        <f>IF(R98&gt;0,VLOOKUP(R$13,'BORDEREAU DE COMMANDE'!$A$32:$F$61,6,FALSE)*(R98/'BORDEREAU DE COMMANDE'!D48*'Budget et Recensement'!$B$4),0)</f>
        <v>0</v>
      </c>
      <c r="S123" s="56">
        <f>IF(S98&gt;0,VLOOKUP(S$13,'BORDEREAU DE COMMANDE'!$A$32:$F$61,6,FALSE)*(S98/'BORDEREAU DE COMMANDE'!D49*'Budget et Recensement'!$B$4),0)</f>
        <v>0</v>
      </c>
      <c r="T123" s="56">
        <f>IF(T98&gt;0,VLOOKUP(T$13,'BORDEREAU DE COMMANDE'!$A$32:$F$61,6,FALSE)*(T98/'BORDEREAU DE COMMANDE'!D50*'Budget et Recensement'!$B$4),0)</f>
        <v>0</v>
      </c>
      <c r="U123" s="56">
        <f>IF(U98&gt;0,VLOOKUP(U$13,'BORDEREAU DE COMMANDE'!$A$32:$F$61,6,FALSE)*(U98/'BORDEREAU DE COMMANDE'!D51*'Budget et Recensement'!$B$4),0)</f>
        <v>0</v>
      </c>
      <c r="V123" s="56">
        <f>IF(V98&gt;0,VLOOKUP(V$13,'BORDEREAU DE COMMANDE'!$A$32:$F$61,6,FALSE)*(V98/'BORDEREAU DE COMMANDE'!D52*'Budget et Recensement'!$B$4),0)</f>
        <v>0</v>
      </c>
      <c r="W123" s="56">
        <f>IF(W98&gt;0,VLOOKUP(W$13,'BORDEREAU DE COMMANDE'!$A$32:$F$61,6,FALSE)*(W98/'BORDEREAU DE COMMANDE'!D53*'Budget et Recensement'!$B$4),0)</f>
        <v>0</v>
      </c>
      <c r="X123" s="56">
        <f>IF(X98&gt;0,VLOOKUP(X$13,'BORDEREAU DE COMMANDE'!$A$32:$F$61,6,FALSE)*(X98/'BORDEREAU DE COMMANDE'!D54*'Budget et Recensement'!$B$4),0)</f>
        <v>0</v>
      </c>
      <c r="Y123" s="56">
        <f>IF(Y98&gt;0,VLOOKUP(Y$13,'BORDEREAU DE COMMANDE'!$A$32:$F$61,6,FALSE)*(Y98/'BORDEREAU DE COMMANDE'!D55*'Budget et Recensement'!$B$4),0)</f>
        <v>0</v>
      </c>
      <c r="Z123" s="56">
        <f>IF(Z98&gt;0,VLOOKUP(Z$13,'BORDEREAU DE COMMANDE'!$A$32:$F$61,6,FALSE)*(Z98/'BORDEREAU DE COMMANDE'!D56*'Budget et Recensement'!$B$4),0)</f>
        <v>0</v>
      </c>
      <c r="AA123" s="56">
        <f>IF(AA98&gt;0,VLOOKUP(AA$13,'BORDEREAU DE COMMANDE'!$A$32:$F$61,6,FALSE)*(AA98/'BORDEREAU DE COMMANDE'!D57*'Budget et Recensement'!$B$4),0)</f>
        <v>0</v>
      </c>
      <c r="AB123" s="56">
        <f>IF(AB98&gt;0,VLOOKUP(AB$13,'BORDEREAU DE COMMANDE'!$A$32:$F$61,6,FALSE)*(AB98/'BORDEREAU DE COMMANDE'!D58*'Budget et Recensement'!$B$4),0)</f>
        <v>0</v>
      </c>
      <c r="AC123" s="56">
        <f>IF(AC98&gt;0,VLOOKUP(AC$13,'BORDEREAU DE COMMANDE'!$A$32:$F$61,6,FALSE)*(AC98/'BORDEREAU DE COMMANDE'!D59*'Budget et Recensement'!$B$4),0)</f>
        <v>0</v>
      </c>
      <c r="AD123" s="56">
        <f>IF(AD98&gt;0,VLOOKUP(AD$13,'BORDEREAU DE COMMANDE'!$A$32:$F$61,6,FALSE)*(AD98/'BORDEREAU DE COMMANDE'!D60*'Budget et Recensement'!$B$4),0)</f>
        <v>0</v>
      </c>
      <c r="AE123" s="56">
        <f>IF(AE98&gt;0,VLOOKUP(AE$13,'BORDEREAU DE COMMANDE'!$A$32:$F$61,6,FALSE)*(AE98/'BORDEREAU DE COMMANDE'!D61*'Budget et Recensement'!$B$4),0)</f>
        <v>0</v>
      </c>
      <c r="AF123" s="313"/>
      <c r="AG123" s="313"/>
      <c r="AH123" s="313"/>
      <c r="AI123" s="313"/>
      <c r="AJ123" s="313"/>
      <c r="AK123" s="313"/>
    </row>
    <row r="124" spans="1:37" ht="8.4499999999999993" hidden="1" customHeight="1">
      <c r="A124" s="55" t="s">
        <v>146</v>
      </c>
      <c r="B124" s="56">
        <f>IF(B103&gt;0,VLOOKUP(B$13,'BORDEREAU DE COMMANDE'!$A$32:$F$61,6,FALSE)*(B103/'BORDEREAU DE COMMANDE'!D32*'Budget et Recensement'!$B$4),0)</f>
        <v>0</v>
      </c>
      <c r="C124" s="56">
        <f>IF(C103&gt;0,VLOOKUP(C$13,'BORDEREAU DE COMMANDE'!$A$32:$F$61,6,FALSE)*(C103/'BORDEREAU DE COMMANDE'!D33*'Budget et Recensement'!$B$4),0)</f>
        <v>0</v>
      </c>
      <c r="D124" s="56">
        <f>IF(D103&gt;0,VLOOKUP(D$13,'BORDEREAU DE COMMANDE'!$A$32:$F$61,6,FALSE)*(D103/'BORDEREAU DE COMMANDE'!D34*'Budget et Recensement'!$B$4),0)</f>
        <v>0</v>
      </c>
      <c r="E124" s="56">
        <f>IF(E103&gt;0,VLOOKUP(E$13,'BORDEREAU DE COMMANDE'!$A$32:$F$61,6,FALSE)*(E103/'BORDEREAU DE COMMANDE'!D35*'Budget et Recensement'!$B$4),0)</f>
        <v>0</v>
      </c>
      <c r="F124" s="56">
        <f>IF(F103&gt;0,VLOOKUP(F$13,'BORDEREAU DE COMMANDE'!$A$32:$F$61,6,FALSE)*(F103/'BORDEREAU DE COMMANDE'!D36*'Budget et Recensement'!$B$4),0)</f>
        <v>0</v>
      </c>
      <c r="G124" s="56">
        <f>IF(G103&gt;0,VLOOKUP(G$13,'BORDEREAU DE COMMANDE'!$A$32:$F$61,6,FALSE)*(G103/'BORDEREAU DE COMMANDE'!D37*'Budget et Recensement'!$B$4),0)</f>
        <v>0</v>
      </c>
      <c r="H124" s="56">
        <f>IF(H103&gt;0,VLOOKUP(H$13,'BORDEREAU DE COMMANDE'!$A$32:$F$61,6,FALSE)*(H103/'BORDEREAU DE COMMANDE'!D38*'Budget et Recensement'!$B$4),0)</f>
        <v>0</v>
      </c>
      <c r="I124" s="56">
        <f>IF(I103&gt;0,VLOOKUP(I$13,'BORDEREAU DE COMMANDE'!$A$32:$F$61,6,FALSE)*(I103/'BORDEREAU DE COMMANDE'!D39*'Budget et Recensement'!$B$4),0)</f>
        <v>0</v>
      </c>
      <c r="J124" s="56">
        <f>IF(J103&gt;0,VLOOKUP(J$13,'BORDEREAU DE COMMANDE'!$A$32:$F$61,6,FALSE)*(J103/'BORDEREAU DE COMMANDE'!D40*'Budget et Recensement'!$B$4),0)</f>
        <v>0</v>
      </c>
      <c r="K124" s="56">
        <f>IF(K103&gt;0,VLOOKUP(K$13,'BORDEREAU DE COMMANDE'!$A$32:$F$61,6,FALSE)*(K103/'BORDEREAU DE COMMANDE'!D41*'Budget et Recensement'!$B$4),0)</f>
        <v>0</v>
      </c>
      <c r="L124" s="56">
        <f>IF(L103&gt;0,VLOOKUP(L$13,'BORDEREAU DE COMMANDE'!$A$32:$F$61,6,FALSE)*(L103/'BORDEREAU DE COMMANDE'!D42*'Budget et Recensement'!$B$4),0)</f>
        <v>0</v>
      </c>
      <c r="M124" s="56">
        <f>IF(M103&gt;0,VLOOKUP(M$13,'BORDEREAU DE COMMANDE'!$A$32:$F$61,6,FALSE)*(M103/'BORDEREAU DE COMMANDE'!D43*'Budget et Recensement'!$B$4),0)</f>
        <v>0</v>
      </c>
      <c r="N124" s="56">
        <f>IF(N103&gt;0,VLOOKUP(N$13,'BORDEREAU DE COMMANDE'!$A$32:$F$61,6,FALSE)*(N103/'BORDEREAU DE COMMANDE'!D44*'Budget et Recensement'!$B$4),0)</f>
        <v>0</v>
      </c>
      <c r="O124" s="56">
        <f>IF(O103&gt;0,VLOOKUP(O$13,'BORDEREAU DE COMMANDE'!$A$32:$F$61,6,FALSE)*(O103/'BORDEREAU DE COMMANDE'!D45*'Budget et Recensement'!$B$4),0)</f>
        <v>0</v>
      </c>
      <c r="P124" s="56">
        <f>IF(P103&gt;0,VLOOKUP(P$13,'BORDEREAU DE COMMANDE'!$A$32:$F$61,6,FALSE)*(P103/'BORDEREAU DE COMMANDE'!D46*'Budget et Recensement'!$B$4),0)</f>
        <v>0</v>
      </c>
      <c r="Q124" s="56">
        <f>IF(Q103&gt;0,VLOOKUP(Q$13,'BORDEREAU DE COMMANDE'!$A$32:$F$61,6,FALSE)*(Q103/'BORDEREAU DE COMMANDE'!D47*'Budget et Recensement'!$B$4),0)</f>
        <v>0</v>
      </c>
      <c r="R124" s="56">
        <f>IF(R103&gt;0,VLOOKUP(R$13,'BORDEREAU DE COMMANDE'!$A$32:$F$61,6,FALSE)*(R103/'BORDEREAU DE COMMANDE'!D48*'Budget et Recensement'!$B$4),0)</f>
        <v>0</v>
      </c>
      <c r="S124" s="56">
        <f>IF(S103&gt;0,VLOOKUP(S$13,'BORDEREAU DE COMMANDE'!$A$32:$F$61,6,FALSE)*(S103/'BORDEREAU DE COMMANDE'!D49*'Budget et Recensement'!$B$4),0)</f>
        <v>0</v>
      </c>
      <c r="T124" s="56">
        <f>IF(T103&gt;0,VLOOKUP(T$13,'BORDEREAU DE COMMANDE'!$A$32:$F$61,6,FALSE)*(T103/'BORDEREAU DE COMMANDE'!D50*'Budget et Recensement'!$B$4),0)</f>
        <v>0</v>
      </c>
      <c r="U124" s="56">
        <f>IF(U103&gt;0,VLOOKUP(U$13,'BORDEREAU DE COMMANDE'!$A$32:$F$61,6,FALSE)*(U103/'BORDEREAU DE COMMANDE'!D51*'Budget et Recensement'!$B$4),0)</f>
        <v>0</v>
      </c>
      <c r="V124" s="56">
        <f>IF(V103&gt;0,VLOOKUP(V$13,'BORDEREAU DE COMMANDE'!$A$32:$F$61,6,FALSE)*(V103/'BORDEREAU DE COMMANDE'!D52*'Budget et Recensement'!$B$4),0)</f>
        <v>0</v>
      </c>
      <c r="W124" s="56">
        <f>IF(W103&gt;0,VLOOKUP(W$13,'BORDEREAU DE COMMANDE'!$A$32:$F$61,6,FALSE)*(W103/'BORDEREAU DE COMMANDE'!D53*'Budget et Recensement'!$B$4),0)</f>
        <v>0</v>
      </c>
      <c r="X124" s="56">
        <f>IF(X103&gt;0,VLOOKUP(X$13,'BORDEREAU DE COMMANDE'!$A$32:$F$61,6,FALSE)*(X103/'BORDEREAU DE COMMANDE'!D54*'Budget et Recensement'!$B$4),0)</f>
        <v>0</v>
      </c>
      <c r="Y124" s="56">
        <f>IF(Y103&gt;0,VLOOKUP(Y$13,'BORDEREAU DE COMMANDE'!$A$32:$F$61,6,FALSE)*(Y103/'BORDEREAU DE COMMANDE'!D55*'Budget et Recensement'!$B$4),0)</f>
        <v>0</v>
      </c>
      <c r="Z124" s="56">
        <f>IF(Z103&gt;0,VLOOKUP(Z$13,'BORDEREAU DE COMMANDE'!$A$32:$F$61,6,FALSE)*(Z103/'BORDEREAU DE COMMANDE'!D56*'Budget et Recensement'!$B$4),0)</f>
        <v>0</v>
      </c>
      <c r="AA124" s="56">
        <f>IF(AA103&gt;0,VLOOKUP(AA$13,'BORDEREAU DE COMMANDE'!$A$32:$F$61,6,FALSE)*(AA103/'BORDEREAU DE COMMANDE'!D57*'Budget et Recensement'!$B$4),0)</f>
        <v>0</v>
      </c>
      <c r="AB124" s="56">
        <f>IF(AB103&gt;0,VLOOKUP(AB$13,'BORDEREAU DE COMMANDE'!$A$32:$F$61,6,FALSE)*(AB103/'BORDEREAU DE COMMANDE'!D58*'Budget et Recensement'!$B$4),0)</f>
        <v>0</v>
      </c>
      <c r="AC124" s="56">
        <f>IF(AC103&gt;0,VLOOKUP(AC$13,'BORDEREAU DE COMMANDE'!$A$32:$F$61,6,FALSE)*(AC103/'BORDEREAU DE COMMANDE'!D59*'Budget et Recensement'!$B$4),0)</f>
        <v>0</v>
      </c>
      <c r="AD124" s="56">
        <f>IF(AD103&gt;0,VLOOKUP(AD$13,'BORDEREAU DE COMMANDE'!$A$32:$F$61,6,FALSE)*(AD103/'BORDEREAU DE COMMANDE'!D60*'Budget et Recensement'!$B$4),0)</f>
        <v>0</v>
      </c>
      <c r="AE124" s="56">
        <f>IF(AE103&gt;0,VLOOKUP(AE$13,'BORDEREAU DE COMMANDE'!$A$32:$F$61,6,FALSE)*(AE103/'BORDEREAU DE COMMANDE'!D61*'Budget et Recensement'!$B$4),0)</f>
        <v>0</v>
      </c>
      <c r="AF124" s="313"/>
      <c r="AG124" s="313"/>
      <c r="AH124" s="313"/>
      <c r="AI124" s="313"/>
      <c r="AJ124" s="313"/>
      <c r="AK124" s="313"/>
    </row>
  </sheetData>
  <sheetProtection algorithmName="SHA-512" hashValue="1Oyl35fNyfBCPN0hAZF+UpQO2WfPtIxmRckwCjF8/GMMTa4EOpVW+2Z2ZDA8i6JS6RB8tkCPF8PzeE3AJDGA1g==" saltValue="kmxcSayNMBCstLR1TeDC5A==" spinCount="100000" sheet="1" formatCells="0" formatColumns="0" formatRows="0" insertColumns="0" insertRows="0"/>
  <protectedRanges>
    <protectedRange sqref="A6:A9" name="Range1"/>
    <protectedRange sqref="A15:A18" name="Range1_1"/>
    <protectedRange sqref="A20:A23" name="Range1_2"/>
    <protectedRange sqref="A25:A28" name="Range1_3"/>
    <protectedRange sqref="A30:A33" name="Range1_4"/>
    <protectedRange sqref="A35:A38" name="Range1_5"/>
    <protectedRange sqref="A40:A43" name="Range1_6"/>
    <protectedRange sqref="A45:A48" name="Range1_7"/>
    <protectedRange sqref="A50:A53" name="Range1_8"/>
    <protectedRange sqref="A55:A58" name="Range1_9"/>
    <protectedRange sqref="A60:A63" name="Range1_10"/>
    <protectedRange sqref="A65:A68" name="Range1_11"/>
    <protectedRange sqref="A70:A73" name="Range1_12"/>
    <protectedRange sqref="A75:A78" name="Range1_13"/>
    <protectedRange sqref="A80:A83" name="Range1_14"/>
    <protectedRange sqref="A85:A88" name="Range1_15"/>
    <protectedRange sqref="A90:A93" name="Range1_16"/>
    <protectedRange sqref="A95:A98" name="Range1_17"/>
    <protectedRange sqref="A100:A103" name="Range1_18"/>
  </protectedRanges>
  <phoneticPr fontId="11" type="noConversion"/>
  <pageMargins left="0.25" right="0.25" top="0.25" bottom="0.25" header="0.25" footer="0.25"/>
  <pageSetup scale="37" orientation="landscape" horizontalDpi="4294967293" r:id="rId1"/>
  <headerFooter alignWithMargins="0">
    <oddFooter>&amp;A&amp;R&amp;"Calibri"&amp;11&amp;K000000Page &amp;P_x000D_&amp;1#&amp;"Calibri"&amp;10&amp;K000000Essity Internal</oddFooter>
  </headerFooter>
  <rowBreaks count="2" manualBreakCount="2">
    <brk id="33" max="30" man="1"/>
    <brk id="103" max="2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G738"/>
  <sheetViews>
    <sheetView showGridLines="0" zoomScaleNormal="100" workbookViewId="0">
      <pane xSplit="1" ySplit="6" topLeftCell="B517" activePane="bottomRight" state="frozen"/>
      <selection pane="topRight" activeCell="F92" activeCellId="1" sqref="N1:N65536 F92"/>
      <selection pane="bottomLeft" activeCell="F92" activeCellId="1" sqref="N1:N65536 F92"/>
      <selection pane="bottomRight" activeCell="K539" sqref="K539"/>
    </sheetView>
  </sheetViews>
  <sheetFormatPr defaultColWidth="9.140625" defaultRowHeight="12" customHeight="1"/>
  <cols>
    <col min="1" max="1" width="12.140625" style="60" customWidth="1"/>
    <col min="2" max="2" width="14.7109375" style="60" customWidth="1"/>
    <col min="3" max="3" width="53.28515625" style="59" customWidth="1"/>
    <col min="4" max="4" width="13.140625" style="101" customWidth="1"/>
    <col min="5" max="5" width="11.85546875" style="99" customWidth="1"/>
    <col min="6" max="6" width="12.85546875" style="99" customWidth="1"/>
    <col min="7" max="7" width="11.42578125" style="59" hidden="1" customWidth="1"/>
    <col min="8" max="16384" width="9.140625" style="59"/>
  </cols>
  <sheetData>
    <row r="1" spans="1:7" s="57" customFormat="1" ht="24" customHeight="1">
      <c r="A1" s="241" t="s">
        <v>147</v>
      </c>
      <c r="B1" s="58"/>
      <c r="D1" s="58"/>
    </row>
    <row r="2" spans="1:7" ht="12" customHeight="1">
      <c r="A2" s="242" t="s">
        <v>121</v>
      </c>
      <c r="B2" s="242" t="str">
        <f>IF('BORDEREAU DE COMMANDE'!C3="","No facility name entered",'BORDEREAU DE COMMANDE'!C3)</f>
        <v>No facility name entered</v>
      </c>
      <c r="C2" s="42"/>
      <c r="D2" s="44"/>
    </row>
    <row r="3" spans="1:7" ht="12" customHeight="1">
      <c r="A3" s="242" t="s">
        <v>122</v>
      </c>
      <c r="B3" s="326">
        <f ca="1">IF('BORDEREAU DE COMMANDE'!C4="","No date entered",'BORDEREAU DE COMMANDE'!C4)</f>
        <v>45175</v>
      </c>
      <c r="C3" s="42"/>
      <c r="D3" s="44"/>
    </row>
    <row r="4" spans="1:7" s="48" customFormat="1" ht="16.149999999999999" customHeight="1" thickBot="1">
      <c r="A4" s="64"/>
      <c r="B4" s="64"/>
      <c r="D4" s="243"/>
      <c r="E4" s="243"/>
      <c r="F4" s="243"/>
      <c r="G4" s="244"/>
    </row>
    <row r="5" spans="1:7" s="48" customFormat="1" ht="15.75">
      <c r="A5" s="401" t="s">
        <v>62</v>
      </c>
      <c r="B5" s="399" t="s">
        <v>89</v>
      </c>
      <c r="C5" s="397" t="s">
        <v>148</v>
      </c>
      <c r="D5" s="403" t="s">
        <v>149</v>
      </c>
      <c r="E5" s="403" t="s">
        <v>150</v>
      </c>
      <c r="F5" s="395" t="s">
        <v>151</v>
      </c>
      <c r="G5" s="245"/>
    </row>
    <row r="6" spans="1:7" s="48" customFormat="1" ht="31.9" customHeight="1" thickBot="1">
      <c r="A6" s="402"/>
      <c r="B6" s="400"/>
      <c r="C6" s="398"/>
      <c r="D6" s="404"/>
      <c r="E6" s="404"/>
      <c r="F6" s="396"/>
      <c r="G6" s="246"/>
    </row>
    <row r="7" spans="1:7" s="48" customFormat="1" ht="16.5" thickBot="1">
      <c r="A7" s="181">
        <f>'Budget et Recensement'!A10</f>
        <v>1</v>
      </c>
      <c r="B7" s="132"/>
      <c r="C7" s="133"/>
      <c r="D7" s="134">
        <f>SUBTOTAL(9,D8:D38)</f>
        <v>0</v>
      </c>
      <c r="E7" s="134">
        <f>SUBTOTAL(9,E8:E38)</f>
        <v>0</v>
      </c>
      <c r="F7" s="247">
        <f>SUBTOTAL(9,F8:F38)</f>
        <v>0</v>
      </c>
      <c r="G7" s="135">
        <f>SUBTOTAL(9,G8:G37)</f>
        <v>0</v>
      </c>
    </row>
    <row r="8" spans="1:7" s="48" customFormat="1" ht="15.75">
      <c r="A8" s="130">
        <f>'Budget et Recensement'!$A$10</f>
        <v>1</v>
      </c>
      <c r="B8" s="93">
        <f>'BORDEREAU DE COMMANDE'!A32</f>
        <v>72631</v>
      </c>
      <c r="C8" s="107" t="str">
        <f>'BORDEREAU DE COMMANDE'!C32</f>
        <v>Pull Up Plus P 64-89cm (25-35po)</v>
      </c>
      <c r="D8" s="108">
        <f>HLOOKUP(B8,'Liste de Distrib. Hebd.'!$B$13:$AE$103,6,FALSE)</f>
        <v>0</v>
      </c>
      <c r="E8" s="109">
        <f>D8*'Budget et Recensement'!$B$4</f>
        <v>0</v>
      </c>
      <c r="F8" s="248">
        <f>(D8/'BORDEREAU DE COMMANDE'!$D$32)*'Budget et Recensement'!$B$4</f>
        <v>0</v>
      </c>
      <c r="G8" s="110">
        <f>(E8/'BORDEREAU DE COMMANDE'!$D$32)*('BORDEREAU DE COMMANDE'!$E$32)</f>
        <v>0</v>
      </c>
    </row>
    <row r="9" spans="1:7" s="48" customFormat="1" ht="15.75">
      <c r="A9" s="131">
        <f>'Budget et Recensement'!$A$10</f>
        <v>1</v>
      </c>
      <c r="B9" s="93">
        <f>'BORDEREAU DE COMMANDE'!A33</f>
        <v>72632</v>
      </c>
      <c r="C9" s="107" t="str">
        <f>'BORDEREAU DE COMMANDE'!C33</f>
        <v>Pull Up Plus M 86-112cm (34-44po)</v>
      </c>
      <c r="D9" s="108">
        <f>HLOOKUP(B9,'Liste de Distrib. Hebd.'!$B$13:$AE$103,6,FALSE)</f>
        <v>0</v>
      </c>
      <c r="E9" s="109">
        <f>D9*'Budget et Recensement'!$B$4</f>
        <v>0</v>
      </c>
      <c r="F9" s="248">
        <f>(D9/'BORDEREAU DE COMMANDE'!$D$33)*'Budget et Recensement'!$B$4</f>
        <v>0</v>
      </c>
      <c r="G9" s="110">
        <f>(E9/'BORDEREAU DE COMMANDE'!$D$33)*('BORDEREAU DE COMMANDE'!$E$33)</f>
        <v>0</v>
      </c>
    </row>
    <row r="10" spans="1:7" s="48" customFormat="1" ht="15.75">
      <c r="A10" s="131">
        <f>'Budget et Recensement'!$A$10</f>
        <v>1</v>
      </c>
      <c r="B10" s="93">
        <f>'BORDEREAU DE COMMANDE'!A34</f>
        <v>72633</v>
      </c>
      <c r="C10" s="107" t="str">
        <f>'BORDEREAU DE COMMANDE'!C34</f>
        <v>Pull Up Plus L 114-147cm (45-58po)</v>
      </c>
      <c r="D10" s="108">
        <f>HLOOKUP(B10,'Liste de Distrib. Hebd.'!$B$13:$AE$103,6,FALSE)</f>
        <v>0</v>
      </c>
      <c r="E10" s="109">
        <f>D10*'Budget et Recensement'!$B$4</f>
        <v>0</v>
      </c>
      <c r="F10" s="248">
        <f>(D10/'BORDEREAU DE COMMANDE'!$D$34)*'Budget et Recensement'!$B$4</f>
        <v>0</v>
      </c>
      <c r="G10" s="110">
        <f>(E10/'BORDEREAU DE COMMANDE'!$D$34)*('BORDEREAU DE COMMANDE'!$E$34)</f>
        <v>0</v>
      </c>
    </row>
    <row r="11" spans="1:7" s="48" customFormat="1" ht="15.75">
      <c r="A11" s="131">
        <f>'Budget et Recensement'!$A$10</f>
        <v>1</v>
      </c>
      <c r="B11" s="93">
        <f>'BORDEREAU DE COMMANDE'!A35</f>
        <v>72634</v>
      </c>
      <c r="C11" s="107" t="str">
        <f>'BORDEREAU DE COMMANDE'!C35</f>
        <v>Pull Up Plus TG 140-168cm (55-66po)</v>
      </c>
      <c r="D11" s="108">
        <f>HLOOKUP(B11,'Liste de Distrib. Hebd.'!$B$13:$AE$103,6,FALSE)</f>
        <v>0</v>
      </c>
      <c r="E11" s="109">
        <f>D11*'Budget et Recensement'!$B$4</f>
        <v>0</v>
      </c>
      <c r="F11" s="248">
        <f>(D11/'BORDEREAU DE COMMANDE'!$D$35)*'Budget et Recensement'!$B$4</f>
        <v>0</v>
      </c>
      <c r="G11" s="110">
        <f>(E11/'BORDEREAU DE COMMANDE'!$D$35)*('BORDEREAU DE COMMANDE'!$E$35)</f>
        <v>0</v>
      </c>
    </row>
    <row r="12" spans="1:7" s="48" customFormat="1" ht="15.75">
      <c r="A12" s="131">
        <f>'Budget et Recensement'!$A$10</f>
        <v>1</v>
      </c>
      <c r="B12" s="93">
        <f>'BORDEREAU DE COMMANDE'!A36</f>
        <v>72508</v>
      </c>
      <c r="C12" s="354" t="str">
        <f>'BORDEREAU DE COMMANDE'!C36</f>
        <v>Pull Up Plus TTG 173-203cm(68-80po)</v>
      </c>
      <c r="D12" s="108">
        <f>HLOOKUP(B12,'Liste de Distrib. Hebd.'!$B$13:$AE$103,6,FALSE)</f>
        <v>0</v>
      </c>
      <c r="E12" s="109">
        <f>D12*'Budget et Recensement'!$B$4</f>
        <v>0</v>
      </c>
      <c r="F12" s="248">
        <f>(D12/'BORDEREAU DE COMMANDE'!$D$36)*'Budget et Recensement'!$B$4</f>
        <v>0</v>
      </c>
      <c r="G12" s="110">
        <f>(E12/'BORDEREAU DE COMMANDE'!$D$36)*('BORDEREAU DE COMMANDE'!$E$36)</f>
        <v>0</v>
      </c>
    </row>
    <row r="13" spans="1:7" s="48" customFormat="1" ht="15.75">
      <c r="A13" s="131">
        <f>'Budget et Recensement'!$A$10</f>
        <v>1</v>
      </c>
      <c r="B13" s="93">
        <f>'BORDEREAU DE COMMANDE'!A37</f>
        <v>72116</v>
      </c>
      <c r="C13" s="354" t="str">
        <f>'BORDEREAU DE COMMANDE'!C37</f>
        <v>Pull Up Extra P 64-89cm (25-35po)</v>
      </c>
      <c r="D13" s="108">
        <f>HLOOKUP(B13,'Liste de Distrib. Hebd.'!$B$13:$AE$103,6,FALSE)</f>
        <v>0</v>
      </c>
      <c r="E13" s="109">
        <f>D13*'Budget et Recensement'!$B$4</f>
        <v>0</v>
      </c>
      <c r="F13" s="248">
        <f>(D13/'BORDEREAU DE COMMANDE'!$D$37)*'Budget et Recensement'!$B$4</f>
        <v>0</v>
      </c>
      <c r="G13" s="110">
        <f>(E13/'BORDEREAU DE COMMANDE'!$D$37)*('BORDEREAU DE COMMANDE'!$E$37)</f>
        <v>0</v>
      </c>
    </row>
    <row r="14" spans="1:7" s="48" customFormat="1" ht="15.75">
      <c r="A14" s="131">
        <f>'Budget et Recensement'!$A$10</f>
        <v>1</v>
      </c>
      <c r="B14" s="93">
        <f>'BORDEREAU DE COMMANDE'!A38</f>
        <v>72232</v>
      </c>
      <c r="C14" s="354" t="str">
        <f>'BORDEREAU DE COMMANDE'!C38</f>
        <v>Pull Up Extra M 86-112cm (34-44po)</v>
      </c>
      <c r="D14" s="108">
        <f>HLOOKUP(B14,'Liste de Distrib. Hebd.'!$B$13:$AE$103,6,FALSE)</f>
        <v>0</v>
      </c>
      <c r="E14" s="109">
        <f>D14*'Budget et Recensement'!$B$4</f>
        <v>0</v>
      </c>
      <c r="F14" s="248">
        <f>(D14/'BORDEREAU DE COMMANDE'!$D$38)*'Budget et Recensement'!$B$4</f>
        <v>0</v>
      </c>
      <c r="G14" s="110">
        <f>(E14/'BORDEREAU DE COMMANDE'!$D$38)*('BORDEREAU DE COMMANDE'!$E$38)</f>
        <v>0</v>
      </c>
    </row>
    <row r="15" spans="1:7" s="48" customFormat="1" ht="15.75">
      <c r="A15" s="131">
        <f>'Budget et Recensement'!$A$10</f>
        <v>1</v>
      </c>
      <c r="B15" s="93">
        <f>'BORDEREAU DE COMMANDE'!A39</f>
        <v>72332</v>
      </c>
      <c r="C15" s="107" t="str">
        <f>'BORDEREAU DE COMMANDE'!C39</f>
        <v>Pull Up Extra G 114-147cm (45-58po)</v>
      </c>
      <c r="D15" s="108">
        <f>HLOOKUP(B15,'Liste de Distrib. Hebd.'!$B$13:$AE$103,6,FALSE)</f>
        <v>0</v>
      </c>
      <c r="E15" s="109">
        <f>D15*'Budget et Recensement'!$B$4</f>
        <v>0</v>
      </c>
      <c r="F15" s="248">
        <f>(D15/'BORDEREAU DE COMMANDE'!$D$39)*'Budget et Recensement'!$B$4</f>
        <v>0</v>
      </c>
      <c r="G15" s="110">
        <f>(E15/'BORDEREAU DE COMMANDE'!$D$39)*('BORDEREAU DE COMMANDE'!$E$39)</f>
        <v>0</v>
      </c>
    </row>
    <row r="16" spans="1:7" s="48" customFormat="1" ht="15.75">
      <c r="A16" s="131">
        <f>'Budget et Recensement'!$A$10</f>
        <v>1</v>
      </c>
      <c r="B16" s="93">
        <f>'BORDEREAU DE COMMANDE'!A40</f>
        <v>72425</v>
      </c>
      <c r="C16" s="107" t="str">
        <f>'BORDEREAU DE COMMANDE'!C40</f>
        <v>Pull Up Extra TG 140-168cm (55-66po)</v>
      </c>
      <c r="D16" s="108">
        <f>HLOOKUP(B16,'Liste de Distrib. Hebd.'!$B$13:$AE$103,6,FALSE)</f>
        <v>0</v>
      </c>
      <c r="E16" s="109">
        <f>D16*'Budget et Recensement'!$B$4</f>
        <v>0</v>
      </c>
      <c r="F16" s="248">
        <f>(D16/'BORDEREAU DE COMMANDE'!$D$40)*'Budget et Recensement'!$B$4</f>
        <v>0</v>
      </c>
      <c r="G16" s="110">
        <f>(E16/'BORDEREAU DE COMMANDE'!$D$40)*('BORDEREAU DE COMMANDE'!$E$40)</f>
        <v>0</v>
      </c>
    </row>
    <row r="17" spans="1:7" s="48" customFormat="1" ht="15.75">
      <c r="A17" s="131">
        <f>'Budget et Recensement'!$A$10</f>
        <v>1</v>
      </c>
      <c r="B17" s="93">
        <f>'BORDEREAU DE COMMANDE'!A41</f>
        <v>72518</v>
      </c>
      <c r="C17" s="107" t="str">
        <f>'BORDEREAU DE COMMANDE'!C41</f>
        <v>Pull Up Extra TTG 173-203cm (68-80po)</v>
      </c>
      <c r="D17" s="108">
        <f>HLOOKUP(B17,'Liste de Distrib. Hebd.'!$B$13:$AE$103,6,FALSE)</f>
        <v>0</v>
      </c>
      <c r="E17" s="109">
        <f>D17*'Budget et Recensement'!$B$4</f>
        <v>0</v>
      </c>
      <c r="F17" s="248">
        <f>(D17/'BORDEREAU DE COMMANDE'!$D$41)*'Budget et Recensement'!$B$4</f>
        <v>0</v>
      </c>
      <c r="G17" s="110">
        <f>(E17/'BORDEREAU DE COMMANDE'!$D$41)*('BORDEREAU DE COMMANDE'!$E$41)</f>
        <v>0</v>
      </c>
    </row>
    <row r="18" spans="1:7" s="48" customFormat="1" ht="15.75">
      <c r="A18" s="131">
        <f>'Budget et Recensement'!$A$10</f>
        <v>1</v>
      </c>
      <c r="B18" s="93">
        <f>'BORDEREAU DE COMMANDE'!A42</f>
        <v>72235</v>
      </c>
      <c r="C18" s="107" t="str">
        <f>'BORDEREAU DE COMMANDE'!C42</f>
        <v>Pull Up Super M 86-112cm (34-44po)</v>
      </c>
      <c r="D18" s="108">
        <f>HLOOKUP(B18,'Liste de Distrib. Hebd.'!$B$13:$AE$103,6,FALSE)</f>
        <v>0</v>
      </c>
      <c r="E18" s="109">
        <f>D18*'Budget et Recensement'!$B$4</f>
        <v>0</v>
      </c>
      <c r="F18" s="248">
        <f>(D18/'BORDEREAU DE COMMANDE'!$D$42)*'Budget et Recensement'!$B$4</f>
        <v>0</v>
      </c>
      <c r="G18" s="110">
        <f>(E18/'BORDEREAU DE COMMANDE'!$D$42)*('BORDEREAU DE COMMANDE'!$E$42)</f>
        <v>0</v>
      </c>
    </row>
    <row r="19" spans="1:7" s="48" customFormat="1" ht="15.75">
      <c r="A19" s="131">
        <f>'Budget et Recensement'!$A$10</f>
        <v>1</v>
      </c>
      <c r="B19" s="93">
        <f>'BORDEREAU DE COMMANDE'!A43</f>
        <v>72325</v>
      </c>
      <c r="C19" s="107" t="str">
        <f>'BORDEREAU DE COMMANDE'!C43</f>
        <v>Pull Up Super G 114-147cm (45-58po)</v>
      </c>
      <c r="D19" s="108">
        <f>HLOOKUP(B19,'Liste de Distrib. Hebd.'!$B$13:$AE$103,6,FALSE)</f>
        <v>0</v>
      </c>
      <c r="E19" s="109">
        <f>D19*'Budget et Recensement'!$B$4</f>
        <v>0</v>
      </c>
      <c r="F19" s="248">
        <f>(D19/'BORDEREAU DE COMMANDE'!$D$43)*'Budget et Recensement'!$B$4</f>
        <v>0</v>
      </c>
      <c r="G19" s="110">
        <f>(E19/'BORDEREAU DE COMMANDE'!$D$43)*('BORDEREAU DE COMMANDE'!$E$43)</f>
        <v>0</v>
      </c>
    </row>
    <row r="20" spans="1:7" s="48" customFormat="1" ht="15.75">
      <c r="A20" s="131">
        <f>'Budget et Recensement'!$A$10</f>
        <v>1</v>
      </c>
      <c r="B20" s="93">
        <f>'BORDEREAU DE COMMANDE'!A44</f>
        <v>72427</v>
      </c>
      <c r="C20" s="107" t="str">
        <f>'BORDEREAU DE COMMANDE'!C44</f>
        <v>Pull Up Super TG 140-168cm (55-66po)</v>
      </c>
      <c r="D20" s="108">
        <f>HLOOKUP(B20,'Liste de Distrib. Hebd.'!$B$13:$AE$103,6,FALSE)</f>
        <v>0</v>
      </c>
      <c r="E20" s="109">
        <f>D20*'Budget et Recensement'!$B$4</f>
        <v>0</v>
      </c>
      <c r="F20" s="248">
        <f>(D20/'BORDEREAU DE COMMANDE'!$D$44)*'Budget et Recensement'!$B$4</f>
        <v>0</v>
      </c>
      <c r="G20" s="110">
        <f>(E20/'BORDEREAU DE COMMANDE'!$D$44)*('BORDEREAU DE COMMANDE'!$E$44)</f>
        <v>0</v>
      </c>
    </row>
    <row r="21" spans="1:7" s="48" customFormat="1" ht="15.75">
      <c r="A21" s="131">
        <f>'Budget et Recensement'!$A$10</f>
        <v>1</v>
      </c>
      <c r="B21" s="93">
        <f>'BORDEREAU DE COMMANDE'!A45</f>
        <v>50600</v>
      </c>
      <c r="C21" s="107" t="str">
        <f>'BORDEREAU DE COMMANDE'!C45</f>
        <v>Coussinet pour homme</v>
      </c>
      <c r="D21" s="108">
        <f>HLOOKUP(B21,'Liste de Distrib. Hebd.'!$B$13:$AE$103,6,FALSE)</f>
        <v>0</v>
      </c>
      <c r="E21" s="109">
        <f>D21*'Budget et Recensement'!$B$4</f>
        <v>0</v>
      </c>
      <c r="F21" s="248">
        <f>(D21/'BORDEREAU DE COMMANDE'!$D$45)*'Budget et Recensement'!$B$4</f>
        <v>0</v>
      </c>
      <c r="G21" s="110">
        <f>(E21/'BORDEREAU DE COMMANDE'!$D$45)*('BORDEREAU DE COMMANDE'!$E$45)</f>
        <v>0</v>
      </c>
    </row>
    <row r="22" spans="1:7" s="48" customFormat="1" ht="15.75">
      <c r="A22" s="131">
        <f>'Budget et Recensement'!$A$10</f>
        <v>1</v>
      </c>
      <c r="B22" s="93">
        <f>'BORDEREAU DE COMMANDE'!A46</f>
        <v>62418</v>
      </c>
      <c r="C22" s="107" t="str">
        <f>'BORDEREAU DE COMMANDE'!C46</f>
        <v>Coussinet regulier de jour (Bleu)</v>
      </c>
      <c r="D22" s="108">
        <f>HLOOKUP(B22,'Liste de Distrib. Hebd.'!$B$13:$AE$103,6,FALSE)</f>
        <v>0</v>
      </c>
      <c r="E22" s="109">
        <f>D22*'Budget et Recensement'!$B$4</f>
        <v>0</v>
      </c>
      <c r="F22" s="248">
        <f>(D22/'BORDEREAU DE COMMANDE'!$D$46)*'Budget et Recensement'!$B$4</f>
        <v>0</v>
      </c>
      <c r="G22" s="110">
        <f>(E22/'BORDEREAU DE COMMANDE'!$D$46)*('BORDEREAU DE COMMANDE'!$E$46)</f>
        <v>0</v>
      </c>
    </row>
    <row r="23" spans="1:7" s="48" customFormat="1" ht="15.75">
      <c r="A23" s="131">
        <f>'Budget et Recensement'!$A$10</f>
        <v>1</v>
      </c>
      <c r="B23" s="93">
        <f>'BORDEREAU DE COMMANDE'!A47</f>
        <v>62618</v>
      </c>
      <c r="C23" s="107" t="str">
        <f>'BORDEREAU DE COMMANDE'!C47</f>
        <v>Coussinet Plus de jour (Jaune)</v>
      </c>
      <c r="D23" s="108">
        <f>HLOOKUP(B23,'Liste de Distrib. Hebd.'!$B$13:$AE$103,6,FALSE)</f>
        <v>0</v>
      </c>
      <c r="E23" s="109">
        <f>D23*'Budget et Recensement'!$B$4</f>
        <v>0</v>
      </c>
      <c r="F23" s="248">
        <f>(D23/'BORDEREAU DE COMMANDE'!$D$47)*'Budget et Recensement'!$B$4</f>
        <v>0</v>
      </c>
      <c r="G23" s="110">
        <f>(E23/'BORDEREAU DE COMMANDE'!$D$47)*('BORDEREAU DE COMMANDE'!$E$47)</f>
        <v>0</v>
      </c>
    </row>
    <row r="24" spans="1:7" s="48" customFormat="1" ht="15.75">
      <c r="A24" s="131">
        <f>'Budget et Recensement'!$A$10</f>
        <v>1</v>
      </c>
      <c r="B24" s="93">
        <f>'BORDEREAU DE COMMANDE'!A48</f>
        <v>62718</v>
      </c>
      <c r="C24" s="107" t="str">
        <f>'BORDEREAU DE COMMANDE'!C48</f>
        <v>Coussinet Super nuit (Vert)</v>
      </c>
      <c r="D24" s="108">
        <f>HLOOKUP(B24,'Liste de Distrib. Hebd.'!$B$13:$AE$103,6,FALSE)</f>
        <v>0</v>
      </c>
      <c r="E24" s="109">
        <f>D24*'Budget et Recensement'!$B$4</f>
        <v>0</v>
      </c>
      <c r="F24" s="248">
        <f>(D24/'BORDEREAU DE COMMANDE'!$D$48)*'Budget et Recensement'!$B$4</f>
        <v>0</v>
      </c>
      <c r="G24" s="110">
        <f>(E24/'BORDEREAU DE COMMANDE'!$D$48)*('BORDEREAU DE COMMANDE'!$E$48)</f>
        <v>0</v>
      </c>
    </row>
    <row r="25" spans="1:7" s="48" customFormat="1" ht="15.75">
      <c r="A25" s="131">
        <f>'Budget et Recensement'!$A$10</f>
        <v>1</v>
      </c>
      <c r="B25" s="93">
        <f>'BORDEREAU DE COMMANDE'!A49</f>
        <v>62321</v>
      </c>
      <c r="C25" s="107" t="str">
        <f>'BORDEREAU DE COMMANDE'!C49</f>
        <v>Coussinet Extra Comfort</v>
      </c>
      <c r="D25" s="108">
        <f>HLOOKUP(B25,'Liste de Distrib. Hebd.'!$B$13:$AE$103,6,FALSE)</f>
        <v>0</v>
      </c>
      <c r="E25" s="109">
        <f>D25*'Budget et Recensement'!$B$4</f>
        <v>0</v>
      </c>
      <c r="F25" s="248">
        <f>(D25/'BORDEREAU DE COMMANDE'!$D$49)*'Budget et Recensement'!$B$4</f>
        <v>0</v>
      </c>
      <c r="G25" s="110">
        <f>(E25/'BORDEREAU DE COMMANDE'!$D$49)*('BORDEREAU DE COMMANDE'!$E$49)</f>
        <v>0</v>
      </c>
    </row>
    <row r="26" spans="1:7" s="48" customFormat="1" ht="15.75">
      <c r="A26" s="131">
        <f>'Budget et Recensement'!$A$10</f>
        <v>1</v>
      </c>
      <c r="B26" s="93">
        <f>'BORDEREAU DE COMMANDE'!A50</f>
        <v>66100</v>
      </c>
      <c r="C26" s="107" t="str">
        <f>'BORDEREAU DE COMMANDE'!C50</f>
        <v>Culotte Petite 4 attaches 56-91cm (22-36po)</v>
      </c>
      <c r="D26" s="108">
        <f>HLOOKUP(B26,'Liste de Distrib. Hebd.'!$B$13:$AE$103,6,FALSE)</f>
        <v>0</v>
      </c>
      <c r="E26" s="109">
        <f>D26*'Budget et Recensement'!$B$4</f>
        <v>0</v>
      </c>
      <c r="F26" s="248">
        <f>(D26/'BORDEREAU DE COMMANDE'!$D$50)*'Budget et Recensement'!$B$4</f>
        <v>0</v>
      </c>
      <c r="G26" s="110">
        <f>(E26/'BORDEREAU DE COMMANDE'!$D$50)*('BORDEREAU DE COMMANDE'!$E$50)</f>
        <v>0</v>
      </c>
    </row>
    <row r="27" spans="1:7" s="48" customFormat="1" ht="15.75">
      <c r="A27" s="131">
        <f>'Budget et Recensement'!$A$10</f>
        <v>1</v>
      </c>
      <c r="B27" s="93">
        <f>'BORDEREAU DE COMMANDE'!A51</f>
        <v>67802</v>
      </c>
      <c r="C27" s="107" t="str">
        <f>'BORDEREAU DE COMMANDE'!C51</f>
        <v>Culotte Stretch Ultra M/R 84-132cm (35-52po)</v>
      </c>
      <c r="D27" s="108">
        <f>HLOOKUP(B27,'Liste de Distrib. Hebd.'!$B$13:$AE$103,6,FALSE)</f>
        <v>0</v>
      </c>
      <c r="E27" s="109">
        <f>D27*'Budget et Recensement'!$B$4</f>
        <v>0</v>
      </c>
      <c r="F27" s="248">
        <f>(D27/'BORDEREAU DE COMMANDE'!$D$51)*'Budget et Recensement'!$B$4</f>
        <v>0</v>
      </c>
      <c r="G27" s="110">
        <f>(E27/'BORDEREAU DE COMMANDE'!$D$51)*('BORDEREAU DE COMMANDE'!$E$51)</f>
        <v>0</v>
      </c>
    </row>
    <row r="28" spans="1:7" s="48" customFormat="1" ht="15.75">
      <c r="A28" s="131">
        <f>'Budget et Recensement'!$A$10</f>
        <v>1</v>
      </c>
      <c r="B28" s="93">
        <f>'BORDEREAU DE COMMANDE'!A52</f>
        <v>67803</v>
      </c>
      <c r="C28" s="107" t="str">
        <f>'BORDEREAU DE COMMANDE'!C52</f>
        <v>Culotte Stretch Ultra L/XL 104-163cm (41-64po)</v>
      </c>
      <c r="D28" s="108">
        <f>HLOOKUP(B28,'Liste de Distrib. Hebd.'!$B$13:$AE$103,6,FALSE)</f>
        <v>0</v>
      </c>
      <c r="E28" s="109">
        <f>D28*'Budget et Recensement'!$B$4</f>
        <v>0</v>
      </c>
      <c r="F28" s="248">
        <f>(D28/'BORDEREAU DE COMMANDE'!$D$52)*'Budget et Recensement'!$B$4</f>
        <v>0</v>
      </c>
      <c r="G28" s="110">
        <f>(E28/'BORDEREAU DE COMMANDE'!$D$52)*('BORDEREAU DE COMMANDE'!$E$52)</f>
        <v>0</v>
      </c>
    </row>
    <row r="29" spans="1:7" s="48" customFormat="1" ht="15.75">
      <c r="A29" s="131">
        <f>'Budget et Recensement'!$A$10</f>
        <v>1</v>
      </c>
      <c r="B29" s="93">
        <f>'BORDEREAU DE COMMANDE'!A53</f>
        <v>61390</v>
      </c>
      <c r="C29" s="107" t="str">
        <f>'BORDEREAU DE COMMANDE'!C53</f>
        <v>Culotte Stretch Ultra TTG 163-178cm (64-70po)</v>
      </c>
      <c r="D29" s="108">
        <f>HLOOKUP(B29,'Liste de Distrib. Hebd.'!$B$13:$AE$103,6,FALSE)</f>
        <v>0</v>
      </c>
      <c r="E29" s="109">
        <f>D29*'Budget et Recensement'!$B$4</f>
        <v>0</v>
      </c>
      <c r="F29" s="248">
        <f>(D29/'BORDEREAU DE COMMANDE'!$D$53)*'Budget et Recensement'!$B$4</f>
        <v>0</v>
      </c>
      <c r="G29" s="110">
        <f>(E29/'BORDEREAU DE COMMANDE'!$D$53)*('BORDEREAU DE COMMANDE'!$E$53)</f>
        <v>0</v>
      </c>
    </row>
    <row r="30" spans="1:7" s="48" customFormat="1" ht="15.75">
      <c r="A30" s="131">
        <f>'Budget et Recensement'!$A$10</f>
        <v>1</v>
      </c>
      <c r="B30" s="93">
        <f>'BORDEREAU DE COMMANDE'!A54</f>
        <v>61391</v>
      </c>
      <c r="C30" s="107" t="str">
        <f>'BORDEREAU DE COMMANDE'!C54</f>
        <v>Culotte Stretch Super TTTG 175-244cm (69-96po)</v>
      </c>
      <c r="D30" s="108">
        <f>HLOOKUP(B30,'Liste de Distrib. Hebd.'!$B$13:$AE$103,6,FALSE)</f>
        <v>0</v>
      </c>
      <c r="E30" s="109">
        <f>D30*'Budget et Recensement'!$B$4</f>
        <v>0</v>
      </c>
      <c r="F30" s="248">
        <f>(D30/'BORDEREAU DE COMMANDE'!$D$54)*'Budget et Recensement'!$B$4</f>
        <v>0</v>
      </c>
      <c r="G30" s="110">
        <f>(E30/'BORDEREAU DE COMMANDE'!$D$54)*('BORDEREAU DE COMMANDE'!$E$54)</f>
        <v>0</v>
      </c>
    </row>
    <row r="31" spans="1:7" s="48" customFormat="1" ht="15.75">
      <c r="A31" s="131">
        <f>'Budget et Recensement'!$A$10</f>
        <v>1</v>
      </c>
      <c r="B31" s="93">
        <f>'BORDEREAU DE COMMANDE'!A55</f>
        <v>67902</v>
      </c>
      <c r="C31" s="107" t="str">
        <f>'BORDEREAU DE COMMANDE'!C55</f>
        <v>Culotte Stretch Super M/R 84-132cm (33-52po)</v>
      </c>
      <c r="D31" s="108">
        <f>HLOOKUP(B31,'Liste de Distrib. Hebd.'!$B$13:$AE$103,6,FALSE)</f>
        <v>0</v>
      </c>
      <c r="E31" s="109">
        <f>D31*'Budget et Recensement'!$B$4</f>
        <v>0</v>
      </c>
      <c r="F31" s="248">
        <f>(D31/'BORDEREAU DE COMMANDE'!$D$55)*'Budget et Recensement'!$B$4</f>
        <v>0</v>
      </c>
      <c r="G31" s="110">
        <f>(E31/'BORDEREAU DE COMMANDE'!$D$55)*('BORDEREAU DE COMMANDE'!$E$55)</f>
        <v>0</v>
      </c>
    </row>
    <row r="32" spans="1:7" s="48" customFormat="1" ht="15.75">
      <c r="A32" s="131">
        <f>'Budget et Recensement'!$A$10</f>
        <v>1</v>
      </c>
      <c r="B32" s="93">
        <f>'BORDEREAU DE COMMANDE'!A56</f>
        <v>67903</v>
      </c>
      <c r="C32" s="107" t="str">
        <f>'BORDEREAU DE COMMANDE'!C56</f>
        <v>Culotte Stretch Super L/XL 104-163cm (41-64po)</v>
      </c>
      <c r="D32" s="108">
        <f>HLOOKUP(B32,'Liste de Distrib. Hebd.'!$B$13:$AE$103,6,FALSE)</f>
        <v>0</v>
      </c>
      <c r="E32" s="109">
        <f>D32*'Budget et Recensement'!$B$4</f>
        <v>0</v>
      </c>
      <c r="F32" s="248">
        <f>(D32/'BORDEREAU DE COMMANDE'!$D$56)*'Budget et Recensement'!$B$4</f>
        <v>0</v>
      </c>
      <c r="G32" s="110">
        <f>(E32/'BORDEREAU DE COMMANDE'!$D$56)*('BORDEREAU DE COMMANDE'!$E$56)</f>
        <v>0</v>
      </c>
    </row>
    <row r="33" spans="1:7" s="48" customFormat="1" ht="15.75">
      <c r="A33" s="131">
        <f>'Budget et Recensement'!$A$10</f>
        <v>1</v>
      </c>
      <c r="B33" s="93">
        <f>'BORDEREAU DE COMMANDE'!A57</f>
        <v>67804</v>
      </c>
      <c r="C33" s="107" t="str">
        <f>'BORDEREAU DE COMMANDE'!C57</f>
        <v>Culotte Flex Super #8 61-87cm (24-34po)</v>
      </c>
      <c r="D33" s="108">
        <f>HLOOKUP(B33,'Liste de Distrib. Hebd.'!$B$13:$AE$103,6,FALSE)</f>
        <v>0</v>
      </c>
      <c r="E33" s="109">
        <f>D33*'Budget et Recensement'!$B$4</f>
        <v>0</v>
      </c>
      <c r="F33" s="248">
        <f>(D33/'BORDEREAU DE COMMANDE'!$D$57)*'Budget et Recensement'!$B$4</f>
        <v>0</v>
      </c>
      <c r="G33" s="110">
        <f>(E33/'BORDEREAU DE COMMANDE'!$D$57)*('BORDEREAU DE COMMANDE'!$E$57)</f>
        <v>0</v>
      </c>
    </row>
    <row r="34" spans="1:7" s="48" customFormat="1" ht="15.75">
      <c r="A34" s="131">
        <f>'Budget et Recensement'!$A$10</f>
        <v>1</v>
      </c>
      <c r="B34" s="93">
        <f>'BORDEREAU DE COMMANDE'!A58</f>
        <v>67805</v>
      </c>
      <c r="C34" s="107" t="str">
        <f>'BORDEREAU DE COMMANDE'!C58</f>
        <v>Culotte Flex Super #12 71-107cm (28-42po)</v>
      </c>
      <c r="D34" s="108">
        <f>HLOOKUP(B34,'Liste de Distrib. Hebd.'!$B$13:$AE$103,6,FALSE)</f>
        <v>0</v>
      </c>
      <c r="E34" s="109">
        <f>D34*'Budget et Recensement'!$B$4</f>
        <v>0</v>
      </c>
      <c r="F34" s="248">
        <f>(D34/'BORDEREAU DE COMMANDE'!$D$58)*'Budget et Recensement'!$B$4</f>
        <v>0</v>
      </c>
      <c r="G34" s="110">
        <f>(E34/'BORDEREAU DE COMMANDE'!$D$58)*('BORDEREAU DE COMMANDE'!$E$58)</f>
        <v>0</v>
      </c>
    </row>
    <row r="35" spans="1:7" s="48" customFormat="1" ht="15.75">
      <c r="A35" s="131">
        <f>'Budget et Recensement'!$A$10</f>
        <v>1</v>
      </c>
      <c r="B35" s="93">
        <f>'BORDEREAU DE COMMANDE'!A59</f>
        <v>67806</v>
      </c>
      <c r="C35" s="107" t="str">
        <f>'BORDEREAU DE COMMANDE'!C59</f>
        <v>Culotte Flex Super #16 84-27cm (33-50po)</v>
      </c>
      <c r="D35" s="108">
        <f>HLOOKUP(B35,'Liste de Distrib. Hebd.'!$B$13:$AE$103,6,FALSE)</f>
        <v>0</v>
      </c>
      <c r="E35" s="109">
        <f>D35*'Budget et Recensement'!$B$4</f>
        <v>0</v>
      </c>
      <c r="F35" s="248">
        <f>(D35/'BORDEREAU DE COMMANDE'!$D$59)*'Budget et Recensement'!$B$4</f>
        <v>0</v>
      </c>
      <c r="G35" s="110">
        <f>(E35/'BORDEREAU DE COMMANDE'!$D$59)*('BORDEREAU DE COMMANDE'!$E$59)</f>
        <v>0</v>
      </c>
    </row>
    <row r="36" spans="1:7" s="48" customFormat="1" ht="15.75">
      <c r="A36" s="131">
        <f>'Budget et Recensement'!$A$10</f>
        <v>1</v>
      </c>
      <c r="B36" s="93">
        <f>'BORDEREAU DE COMMANDE'!A60</f>
        <v>67807</v>
      </c>
      <c r="C36" s="107" t="str">
        <f>'BORDEREAU DE COMMANDE'!C60</f>
        <v>Culotte Flex Super #20 104-155cm (41-61po)</v>
      </c>
      <c r="D36" s="108">
        <f>HLOOKUP(B36,'Liste de Distrib. Hebd.'!$B$13:$AE$103,6,FALSE)</f>
        <v>0</v>
      </c>
      <c r="E36" s="109">
        <f>D36*'Budget et Recensement'!$B$4</f>
        <v>0</v>
      </c>
      <c r="F36" s="248">
        <f>(D36/'BORDEREAU DE COMMANDE'!$D$60)*'Budget et Recensement'!$B$4</f>
        <v>0</v>
      </c>
      <c r="G36" s="110">
        <f>(E36/'BORDEREAU DE COMMANDE'!$D$60)*('BORDEREAU DE COMMANDE'!$E$60)</f>
        <v>0</v>
      </c>
    </row>
    <row r="37" spans="1:7" s="48" customFormat="1" ht="15.75">
      <c r="A37" s="131">
        <f>'Budget et Recensement'!$A$10</f>
        <v>1</v>
      </c>
      <c r="B37" s="93">
        <f>'BORDEREAU DE COMMANDE'!A61</f>
        <v>61375</v>
      </c>
      <c r="C37" s="107" t="str">
        <f>'BORDEREAU DE COMMANDE'!C61</f>
        <v>Culotte Bariatrique Ultra Peche 152-63cm (60-64po)</v>
      </c>
      <c r="D37" s="108">
        <f>HLOOKUP(B37,'Liste de Distrib. Hebd.'!$B$13:$AE$103,6,FALSE)</f>
        <v>0</v>
      </c>
      <c r="E37" s="109">
        <f>D37*'Budget et Recensement'!$B$4</f>
        <v>0</v>
      </c>
      <c r="F37" s="248">
        <f>(D37/'BORDEREAU DE COMMANDE'!$D$61)*'Budget et Recensement'!$B$4</f>
        <v>0</v>
      </c>
      <c r="G37" s="110">
        <f>(E37/'BORDEREAU DE COMMANDE'!$D$61)*('BORDEREAU DE COMMANDE'!$E$61)</f>
        <v>0</v>
      </c>
    </row>
    <row r="38" spans="1:7" s="48" customFormat="1" ht="16.5" thickBot="1">
      <c r="A38" s="129"/>
      <c r="B38" s="94"/>
      <c r="C38" s="126"/>
      <c r="D38" s="127"/>
      <c r="E38" s="128"/>
      <c r="F38" s="249"/>
      <c r="G38" s="115"/>
    </row>
    <row r="39" spans="1:7" s="48" customFormat="1" ht="16.5" thickBot="1">
      <c r="A39" s="181">
        <f>'Budget et Recensement'!$A$11</f>
        <v>2</v>
      </c>
      <c r="B39" s="132"/>
      <c r="C39" s="133"/>
      <c r="D39" s="134">
        <f>SUBTOTAL(9,D40:D70)</f>
        <v>0</v>
      </c>
      <c r="E39" s="134">
        <f>SUBTOTAL(9,E40:E70)</f>
        <v>0</v>
      </c>
      <c r="F39" s="247">
        <f>SUBTOTAL(9,F40:F70)</f>
        <v>0</v>
      </c>
      <c r="G39" s="135">
        <f>SUBTOTAL(9,G40:G70)</f>
        <v>0</v>
      </c>
    </row>
    <row r="40" spans="1:7" s="48" customFormat="1" ht="15.75">
      <c r="A40" s="131">
        <f>'Budget et Recensement'!$A$11</f>
        <v>2</v>
      </c>
      <c r="B40" s="93">
        <f t="shared" ref="B40:C69" si="0">B8</f>
        <v>72631</v>
      </c>
      <c r="C40" s="107" t="str">
        <f t="shared" si="0"/>
        <v>Pull Up Plus P 64-89cm (25-35po)</v>
      </c>
      <c r="D40" s="118">
        <f>HLOOKUP(B40,'Liste de Distrib. Hebd.'!$B$13:$AE$103,11,FALSE)</f>
        <v>0</v>
      </c>
      <c r="E40" s="109">
        <f>D40*'Budget et Recensement'!$B$4</f>
        <v>0</v>
      </c>
      <c r="F40" s="248">
        <f>(D40/'BORDEREAU DE COMMANDE'!$D$32)*'Budget et Recensement'!$B$4</f>
        <v>0</v>
      </c>
      <c r="G40" s="110">
        <f>(E40/'BORDEREAU DE COMMANDE'!$D32)*('BORDEREAU DE COMMANDE'!$E32)</f>
        <v>0</v>
      </c>
    </row>
    <row r="41" spans="1:7" s="48" customFormat="1" ht="15.75">
      <c r="A41" s="131">
        <f>'Budget et Recensement'!$A$11</f>
        <v>2</v>
      </c>
      <c r="B41" s="93">
        <f t="shared" si="0"/>
        <v>72632</v>
      </c>
      <c r="C41" s="107" t="str">
        <f t="shared" si="0"/>
        <v>Pull Up Plus M 86-112cm (34-44po)</v>
      </c>
      <c r="D41" s="118">
        <f>HLOOKUP(B41,'Liste de Distrib. Hebd.'!$B$13:$AE$103,11,FALSE)</f>
        <v>0</v>
      </c>
      <c r="E41" s="109">
        <f>D41*'Budget et Recensement'!$B$4</f>
        <v>0</v>
      </c>
      <c r="F41" s="248">
        <f>(D41/'BORDEREAU DE COMMANDE'!$D$33)*'Budget et Recensement'!$B$4</f>
        <v>0</v>
      </c>
      <c r="G41" s="110">
        <f>(E41/'BORDEREAU DE COMMANDE'!$D33)*('BORDEREAU DE COMMANDE'!$E33)</f>
        <v>0</v>
      </c>
    </row>
    <row r="42" spans="1:7" s="48" customFormat="1" ht="15.75">
      <c r="A42" s="131">
        <f>'Budget et Recensement'!$A$11</f>
        <v>2</v>
      </c>
      <c r="B42" s="93">
        <f t="shared" si="0"/>
        <v>72633</v>
      </c>
      <c r="C42" s="107" t="str">
        <f t="shared" si="0"/>
        <v>Pull Up Plus L 114-147cm (45-58po)</v>
      </c>
      <c r="D42" s="118">
        <f>HLOOKUP(B42,'Liste de Distrib. Hebd.'!$B$13:$AE$103,11,FALSE)</f>
        <v>0</v>
      </c>
      <c r="E42" s="109">
        <f>D42*'Budget et Recensement'!$B$4</f>
        <v>0</v>
      </c>
      <c r="F42" s="248">
        <f>(D42/'BORDEREAU DE COMMANDE'!$D$34)*'Budget et Recensement'!$B$4</f>
        <v>0</v>
      </c>
      <c r="G42" s="110">
        <f>(E42/'BORDEREAU DE COMMANDE'!$D34)*('BORDEREAU DE COMMANDE'!$E34)</f>
        <v>0</v>
      </c>
    </row>
    <row r="43" spans="1:7" s="48" customFormat="1" ht="15.75">
      <c r="A43" s="131">
        <f>'Budget et Recensement'!$A$11</f>
        <v>2</v>
      </c>
      <c r="B43" s="93">
        <f t="shared" si="0"/>
        <v>72634</v>
      </c>
      <c r="C43" s="107" t="str">
        <f t="shared" si="0"/>
        <v>Pull Up Plus TG 140-168cm (55-66po)</v>
      </c>
      <c r="D43" s="118">
        <f>HLOOKUP(B43,'Liste de Distrib. Hebd.'!$B$13:$AE$103,11,FALSE)</f>
        <v>0</v>
      </c>
      <c r="E43" s="109">
        <f>D43*'Budget et Recensement'!$B$4</f>
        <v>0</v>
      </c>
      <c r="F43" s="248">
        <f>(D43/'BORDEREAU DE COMMANDE'!$D$35)*'Budget et Recensement'!$B$4</f>
        <v>0</v>
      </c>
      <c r="G43" s="110">
        <f>(E43/'BORDEREAU DE COMMANDE'!$D35)*('BORDEREAU DE COMMANDE'!$E35)</f>
        <v>0</v>
      </c>
    </row>
    <row r="44" spans="1:7" s="48" customFormat="1" ht="15.75">
      <c r="A44" s="131">
        <f>'Budget et Recensement'!$A$11</f>
        <v>2</v>
      </c>
      <c r="B44" s="93">
        <f t="shared" si="0"/>
        <v>72508</v>
      </c>
      <c r="C44" s="354" t="str">
        <f t="shared" si="0"/>
        <v>Pull Up Plus TTG 173-203cm(68-80po)</v>
      </c>
      <c r="D44" s="118">
        <f>HLOOKUP(B44,'Liste de Distrib. Hebd.'!$B$13:$AE$103,11,FALSE)</f>
        <v>0</v>
      </c>
      <c r="E44" s="109">
        <f>D44*'Budget et Recensement'!$B$4</f>
        <v>0</v>
      </c>
      <c r="F44" s="248">
        <f>(D44/'BORDEREAU DE COMMANDE'!$D$36)*'Budget et Recensement'!$B$4</f>
        <v>0</v>
      </c>
      <c r="G44" s="110">
        <f>(E44/'BORDEREAU DE COMMANDE'!$D36)*('BORDEREAU DE COMMANDE'!$E36)</f>
        <v>0</v>
      </c>
    </row>
    <row r="45" spans="1:7" s="48" customFormat="1" ht="15.75">
      <c r="A45" s="131">
        <f>'Budget et Recensement'!$A$11</f>
        <v>2</v>
      </c>
      <c r="B45" s="93">
        <f t="shared" si="0"/>
        <v>72116</v>
      </c>
      <c r="C45" s="354" t="str">
        <f t="shared" si="0"/>
        <v>Pull Up Extra P 64-89cm (25-35po)</v>
      </c>
      <c r="D45" s="118">
        <f>HLOOKUP(B45,'Liste de Distrib. Hebd.'!$B$13:$AE$103,11,FALSE)</f>
        <v>0</v>
      </c>
      <c r="E45" s="109">
        <f>D45*'Budget et Recensement'!$B$4</f>
        <v>0</v>
      </c>
      <c r="F45" s="248">
        <f>(D45/'BORDEREAU DE COMMANDE'!$D$37)*'Budget et Recensement'!$B$4</f>
        <v>0</v>
      </c>
      <c r="G45" s="110">
        <f>(E45/'BORDEREAU DE COMMANDE'!$D37)*('BORDEREAU DE COMMANDE'!$E37)</f>
        <v>0</v>
      </c>
    </row>
    <row r="46" spans="1:7" s="48" customFormat="1" ht="15.75">
      <c r="A46" s="131">
        <f>'Budget et Recensement'!$A$11</f>
        <v>2</v>
      </c>
      <c r="B46" s="93">
        <f t="shared" si="0"/>
        <v>72232</v>
      </c>
      <c r="C46" s="354" t="str">
        <f t="shared" si="0"/>
        <v>Pull Up Extra M 86-112cm (34-44po)</v>
      </c>
      <c r="D46" s="118">
        <f>HLOOKUP(B46,'Liste de Distrib. Hebd.'!$B$13:$AE$103,11,FALSE)</f>
        <v>0</v>
      </c>
      <c r="E46" s="109">
        <f>D46*'Budget et Recensement'!$B$4</f>
        <v>0</v>
      </c>
      <c r="F46" s="248">
        <f>(D46/'BORDEREAU DE COMMANDE'!$D$38)*'Budget et Recensement'!$B$4</f>
        <v>0</v>
      </c>
      <c r="G46" s="110">
        <f>(E46/'BORDEREAU DE COMMANDE'!$D38)*('BORDEREAU DE COMMANDE'!$E38)</f>
        <v>0</v>
      </c>
    </row>
    <row r="47" spans="1:7" s="48" customFormat="1" ht="15.75">
      <c r="A47" s="131">
        <f>'Budget et Recensement'!$A$11</f>
        <v>2</v>
      </c>
      <c r="B47" s="93">
        <f t="shared" si="0"/>
        <v>72332</v>
      </c>
      <c r="C47" s="107" t="str">
        <f t="shared" si="0"/>
        <v>Pull Up Extra G 114-147cm (45-58po)</v>
      </c>
      <c r="D47" s="118">
        <f>HLOOKUP(B47,'Liste de Distrib. Hebd.'!$B$13:$AE$103,11,FALSE)</f>
        <v>0</v>
      </c>
      <c r="E47" s="109">
        <f>D47*'Budget et Recensement'!$B$4</f>
        <v>0</v>
      </c>
      <c r="F47" s="248">
        <f>(D47/'BORDEREAU DE COMMANDE'!$D$39)*'Budget et Recensement'!$B$4</f>
        <v>0</v>
      </c>
      <c r="G47" s="110">
        <f>(E47/'BORDEREAU DE COMMANDE'!$D39)*('BORDEREAU DE COMMANDE'!$E39)</f>
        <v>0</v>
      </c>
    </row>
    <row r="48" spans="1:7" s="48" customFormat="1" ht="15.75">
      <c r="A48" s="131">
        <f>'Budget et Recensement'!$A$11</f>
        <v>2</v>
      </c>
      <c r="B48" s="93">
        <f t="shared" si="0"/>
        <v>72425</v>
      </c>
      <c r="C48" s="107" t="str">
        <f t="shared" si="0"/>
        <v>Pull Up Extra TG 140-168cm (55-66po)</v>
      </c>
      <c r="D48" s="118">
        <f>HLOOKUP(B48,'Liste de Distrib. Hebd.'!$B$13:$AE$103,11,FALSE)</f>
        <v>0</v>
      </c>
      <c r="E48" s="109">
        <f>D48*'Budget et Recensement'!$B$4</f>
        <v>0</v>
      </c>
      <c r="F48" s="248">
        <f>(D48/'BORDEREAU DE COMMANDE'!$D$40)*'Budget et Recensement'!$B$4</f>
        <v>0</v>
      </c>
      <c r="G48" s="110">
        <f>(E48/'BORDEREAU DE COMMANDE'!$D40)*('BORDEREAU DE COMMANDE'!$E40)</f>
        <v>0</v>
      </c>
    </row>
    <row r="49" spans="1:7" s="48" customFormat="1" ht="15.75">
      <c r="A49" s="131">
        <f>'Budget et Recensement'!$A$11</f>
        <v>2</v>
      </c>
      <c r="B49" s="93">
        <f t="shared" si="0"/>
        <v>72518</v>
      </c>
      <c r="C49" s="107" t="str">
        <f t="shared" si="0"/>
        <v>Pull Up Extra TTG 173-203cm (68-80po)</v>
      </c>
      <c r="D49" s="118">
        <f>HLOOKUP(B49,'Liste de Distrib. Hebd.'!$B$13:$AE$103,11,FALSE)</f>
        <v>0</v>
      </c>
      <c r="E49" s="109">
        <f>D49*'Budget et Recensement'!$B$4</f>
        <v>0</v>
      </c>
      <c r="F49" s="248">
        <f>(D49/'BORDEREAU DE COMMANDE'!$D$41)*'Budget et Recensement'!$B$4</f>
        <v>0</v>
      </c>
      <c r="G49" s="110">
        <f>(E49/'BORDEREAU DE COMMANDE'!$D41)*('BORDEREAU DE COMMANDE'!$E41)</f>
        <v>0</v>
      </c>
    </row>
    <row r="50" spans="1:7" s="48" customFormat="1" ht="15.75">
      <c r="A50" s="131">
        <f>'Budget et Recensement'!$A$11</f>
        <v>2</v>
      </c>
      <c r="B50" s="93">
        <f t="shared" si="0"/>
        <v>72235</v>
      </c>
      <c r="C50" s="107" t="str">
        <f t="shared" si="0"/>
        <v>Pull Up Super M 86-112cm (34-44po)</v>
      </c>
      <c r="D50" s="118">
        <f>HLOOKUP(B50,'Liste de Distrib. Hebd.'!$B$13:$AE$103,11,FALSE)</f>
        <v>0</v>
      </c>
      <c r="E50" s="109">
        <f>D50*'Budget et Recensement'!$B$4</f>
        <v>0</v>
      </c>
      <c r="F50" s="248">
        <f>(D50/'BORDEREAU DE COMMANDE'!$D$42)*'Budget et Recensement'!$B$4</f>
        <v>0</v>
      </c>
      <c r="G50" s="110">
        <f>(E50/'BORDEREAU DE COMMANDE'!$D42)*('BORDEREAU DE COMMANDE'!$E42)</f>
        <v>0</v>
      </c>
    </row>
    <row r="51" spans="1:7" s="48" customFormat="1" ht="15.75">
      <c r="A51" s="131">
        <f>'Budget et Recensement'!$A$11</f>
        <v>2</v>
      </c>
      <c r="B51" s="93">
        <f t="shared" si="0"/>
        <v>72325</v>
      </c>
      <c r="C51" s="107" t="str">
        <f t="shared" si="0"/>
        <v>Pull Up Super G 114-147cm (45-58po)</v>
      </c>
      <c r="D51" s="118">
        <f>HLOOKUP(B51,'Liste de Distrib. Hebd.'!$B$13:$AE$103,11,FALSE)</f>
        <v>0</v>
      </c>
      <c r="E51" s="109">
        <f>D51*'Budget et Recensement'!$B$4</f>
        <v>0</v>
      </c>
      <c r="F51" s="248">
        <f>(D51/'BORDEREAU DE COMMANDE'!$D$43)*'Budget et Recensement'!$B$4</f>
        <v>0</v>
      </c>
      <c r="G51" s="110">
        <f>(E51/'BORDEREAU DE COMMANDE'!$D43)*('BORDEREAU DE COMMANDE'!$E43)</f>
        <v>0</v>
      </c>
    </row>
    <row r="52" spans="1:7" s="48" customFormat="1" ht="15.75">
      <c r="A52" s="131">
        <f>'Budget et Recensement'!$A$11</f>
        <v>2</v>
      </c>
      <c r="B52" s="93">
        <f t="shared" si="0"/>
        <v>72427</v>
      </c>
      <c r="C52" s="107" t="str">
        <f t="shared" si="0"/>
        <v>Pull Up Super TG 140-168cm (55-66po)</v>
      </c>
      <c r="D52" s="118">
        <f>HLOOKUP(B52,'Liste de Distrib. Hebd.'!$B$13:$AE$103,11,FALSE)</f>
        <v>0</v>
      </c>
      <c r="E52" s="109">
        <f>D52*'Budget et Recensement'!$B$4</f>
        <v>0</v>
      </c>
      <c r="F52" s="248">
        <f>(D52/'BORDEREAU DE COMMANDE'!$D$44)*'Budget et Recensement'!$B$4</f>
        <v>0</v>
      </c>
      <c r="G52" s="110">
        <f>(E52/'BORDEREAU DE COMMANDE'!$D44)*('BORDEREAU DE COMMANDE'!$E44)</f>
        <v>0</v>
      </c>
    </row>
    <row r="53" spans="1:7" s="48" customFormat="1" ht="15.75">
      <c r="A53" s="131">
        <f>'Budget et Recensement'!$A$11</f>
        <v>2</v>
      </c>
      <c r="B53" s="93">
        <f t="shared" si="0"/>
        <v>50600</v>
      </c>
      <c r="C53" s="107" t="str">
        <f t="shared" si="0"/>
        <v>Coussinet pour homme</v>
      </c>
      <c r="D53" s="118">
        <f>HLOOKUP(B53,'Liste de Distrib. Hebd.'!$B$13:$AE$103,11,FALSE)</f>
        <v>0</v>
      </c>
      <c r="E53" s="109">
        <f>D53*'Budget et Recensement'!$B$4</f>
        <v>0</v>
      </c>
      <c r="F53" s="248">
        <f>(D53/'BORDEREAU DE COMMANDE'!$D$45)*'Budget et Recensement'!$B$4</f>
        <v>0</v>
      </c>
      <c r="G53" s="110">
        <f>(E53/'BORDEREAU DE COMMANDE'!$D45)*('BORDEREAU DE COMMANDE'!$E45)</f>
        <v>0</v>
      </c>
    </row>
    <row r="54" spans="1:7" s="48" customFormat="1" ht="15.75">
      <c r="A54" s="131">
        <f>'Budget et Recensement'!$A$11</f>
        <v>2</v>
      </c>
      <c r="B54" s="93">
        <f t="shared" si="0"/>
        <v>62418</v>
      </c>
      <c r="C54" s="107" t="str">
        <f t="shared" si="0"/>
        <v>Coussinet regulier de jour (Bleu)</v>
      </c>
      <c r="D54" s="118">
        <f>HLOOKUP(B54,'Liste de Distrib. Hebd.'!$B$13:$AE$103,11,FALSE)</f>
        <v>0</v>
      </c>
      <c r="E54" s="109">
        <f>D54*'Budget et Recensement'!$B$4</f>
        <v>0</v>
      </c>
      <c r="F54" s="248">
        <f>(D54/'BORDEREAU DE COMMANDE'!$D$46)*'Budget et Recensement'!$B$4</f>
        <v>0</v>
      </c>
      <c r="G54" s="110">
        <f>(E54/'BORDEREAU DE COMMANDE'!$D46)*('BORDEREAU DE COMMANDE'!$E46)</f>
        <v>0</v>
      </c>
    </row>
    <row r="55" spans="1:7" s="48" customFormat="1" ht="15.75">
      <c r="A55" s="131">
        <f>'Budget et Recensement'!$A$11</f>
        <v>2</v>
      </c>
      <c r="B55" s="93">
        <f t="shared" si="0"/>
        <v>62618</v>
      </c>
      <c r="C55" s="107" t="str">
        <f t="shared" si="0"/>
        <v>Coussinet Plus de jour (Jaune)</v>
      </c>
      <c r="D55" s="118">
        <f>HLOOKUP(B55,'Liste de Distrib. Hebd.'!$B$13:$AE$103,11,FALSE)</f>
        <v>0</v>
      </c>
      <c r="E55" s="109">
        <f>D55*'Budget et Recensement'!$B$4</f>
        <v>0</v>
      </c>
      <c r="F55" s="248">
        <f>(D55/'BORDEREAU DE COMMANDE'!$D$47)*'Budget et Recensement'!$B$4</f>
        <v>0</v>
      </c>
      <c r="G55" s="110">
        <f>(E55/'BORDEREAU DE COMMANDE'!$D47)*('BORDEREAU DE COMMANDE'!$E47)</f>
        <v>0</v>
      </c>
    </row>
    <row r="56" spans="1:7" s="48" customFormat="1" ht="15.75">
      <c r="A56" s="131">
        <f>'Budget et Recensement'!$A$11</f>
        <v>2</v>
      </c>
      <c r="B56" s="93">
        <f t="shared" si="0"/>
        <v>62718</v>
      </c>
      <c r="C56" s="107" t="str">
        <f t="shared" si="0"/>
        <v>Coussinet Super nuit (Vert)</v>
      </c>
      <c r="D56" s="118">
        <f>HLOOKUP(B56,'Liste de Distrib. Hebd.'!$B$13:$AE$103,11,FALSE)</f>
        <v>0</v>
      </c>
      <c r="E56" s="109">
        <f>D56*'Budget et Recensement'!$B$4</f>
        <v>0</v>
      </c>
      <c r="F56" s="248">
        <f>(D56/'BORDEREAU DE COMMANDE'!$D$48)*'Budget et Recensement'!$B$4</f>
        <v>0</v>
      </c>
      <c r="G56" s="110">
        <f>(E56/'BORDEREAU DE COMMANDE'!$D48)*('BORDEREAU DE COMMANDE'!$E48)</f>
        <v>0</v>
      </c>
    </row>
    <row r="57" spans="1:7" s="48" customFormat="1" ht="15.75">
      <c r="A57" s="131">
        <f>'Budget et Recensement'!$A$11</f>
        <v>2</v>
      </c>
      <c r="B57" s="93">
        <f t="shared" si="0"/>
        <v>62321</v>
      </c>
      <c r="C57" s="107" t="str">
        <f t="shared" si="0"/>
        <v>Coussinet Extra Comfort</v>
      </c>
      <c r="D57" s="118">
        <f>HLOOKUP(B57,'Liste de Distrib. Hebd.'!$B$13:$AE$103,11,FALSE)</f>
        <v>0</v>
      </c>
      <c r="E57" s="109">
        <f>D57*'Budget et Recensement'!$B$4</f>
        <v>0</v>
      </c>
      <c r="F57" s="248">
        <f>(D57/'BORDEREAU DE COMMANDE'!$D$49)*'Budget et Recensement'!$B$4</f>
        <v>0</v>
      </c>
      <c r="G57" s="110">
        <f>(E57/'BORDEREAU DE COMMANDE'!$D49)*('BORDEREAU DE COMMANDE'!$E49)</f>
        <v>0</v>
      </c>
    </row>
    <row r="58" spans="1:7" s="48" customFormat="1" ht="15.75">
      <c r="A58" s="131">
        <f>'Budget et Recensement'!$A$11</f>
        <v>2</v>
      </c>
      <c r="B58" s="93">
        <f t="shared" si="0"/>
        <v>66100</v>
      </c>
      <c r="C58" s="107" t="str">
        <f t="shared" si="0"/>
        <v>Culotte Petite 4 attaches 56-91cm (22-36po)</v>
      </c>
      <c r="D58" s="118">
        <f>HLOOKUP(B58,'Liste de Distrib. Hebd.'!$B$13:$AE$103,11,FALSE)</f>
        <v>0</v>
      </c>
      <c r="E58" s="109">
        <f>D58*'Budget et Recensement'!$B$4</f>
        <v>0</v>
      </c>
      <c r="F58" s="248">
        <f>(D58/'BORDEREAU DE COMMANDE'!$D$50)*'Budget et Recensement'!$B$4</f>
        <v>0</v>
      </c>
      <c r="G58" s="110">
        <f>(E58/'BORDEREAU DE COMMANDE'!$D50)*('BORDEREAU DE COMMANDE'!$E50)</f>
        <v>0</v>
      </c>
    </row>
    <row r="59" spans="1:7" s="48" customFormat="1" ht="15.75">
      <c r="A59" s="131">
        <f>'Budget et Recensement'!$A$11</f>
        <v>2</v>
      </c>
      <c r="B59" s="93">
        <f t="shared" si="0"/>
        <v>67802</v>
      </c>
      <c r="C59" s="107" t="str">
        <f t="shared" si="0"/>
        <v>Culotte Stretch Ultra M/R 84-132cm (35-52po)</v>
      </c>
      <c r="D59" s="118">
        <f>HLOOKUP(B59,'Liste de Distrib. Hebd.'!$B$13:$AE$103,11,FALSE)</f>
        <v>0</v>
      </c>
      <c r="E59" s="109">
        <f>D59*'Budget et Recensement'!$B$4</f>
        <v>0</v>
      </c>
      <c r="F59" s="248">
        <f>(D59/'BORDEREAU DE COMMANDE'!$D$51)*'Budget et Recensement'!$B$4</f>
        <v>0</v>
      </c>
      <c r="G59" s="110">
        <f>(E59/'BORDEREAU DE COMMANDE'!$D51)*('BORDEREAU DE COMMANDE'!$E51)</f>
        <v>0</v>
      </c>
    </row>
    <row r="60" spans="1:7" s="48" customFormat="1" ht="15.75">
      <c r="A60" s="131">
        <f>'Budget et Recensement'!$A$11</f>
        <v>2</v>
      </c>
      <c r="B60" s="93">
        <f t="shared" si="0"/>
        <v>67803</v>
      </c>
      <c r="C60" s="107" t="str">
        <f t="shared" si="0"/>
        <v>Culotte Stretch Ultra L/XL 104-163cm (41-64po)</v>
      </c>
      <c r="D60" s="118">
        <f>HLOOKUP(B60,'Liste de Distrib. Hebd.'!$B$13:$AE$103,11,FALSE)</f>
        <v>0</v>
      </c>
      <c r="E60" s="109">
        <f>D60*'Budget et Recensement'!$B$4</f>
        <v>0</v>
      </c>
      <c r="F60" s="248">
        <f>(D60/'BORDEREAU DE COMMANDE'!$D$52)*'Budget et Recensement'!$B$4</f>
        <v>0</v>
      </c>
      <c r="G60" s="110">
        <f>(E60/'BORDEREAU DE COMMANDE'!$D52)*('BORDEREAU DE COMMANDE'!$E52)</f>
        <v>0</v>
      </c>
    </row>
    <row r="61" spans="1:7" s="48" customFormat="1" ht="15.75">
      <c r="A61" s="131">
        <f>'Budget et Recensement'!$A$11</f>
        <v>2</v>
      </c>
      <c r="B61" s="93">
        <f t="shared" si="0"/>
        <v>61390</v>
      </c>
      <c r="C61" s="107" t="str">
        <f t="shared" si="0"/>
        <v>Culotte Stretch Ultra TTG 163-178cm (64-70po)</v>
      </c>
      <c r="D61" s="118">
        <f>HLOOKUP(B61,'Liste de Distrib. Hebd.'!$B$13:$AE$103,11,FALSE)</f>
        <v>0</v>
      </c>
      <c r="E61" s="109">
        <f>D61*'Budget et Recensement'!$B$4</f>
        <v>0</v>
      </c>
      <c r="F61" s="248">
        <f>(D61/'BORDEREAU DE COMMANDE'!$D$53)*'Budget et Recensement'!$B$4</f>
        <v>0</v>
      </c>
      <c r="G61" s="110">
        <f>(E61/'BORDEREAU DE COMMANDE'!$D53)*('BORDEREAU DE COMMANDE'!$E53)</f>
        <v>0</v>
      </c>
    </row>
    <row r="62" spans="1:7" s="48" customFormat="1" ht="15.75">
      <c r="A62" s="131">
        <f>'Budget et Recensement'!$A$11</f>
        <v>2</v>
      </c>
      <c r="B62" s="93">
        <f t="shared" si="0"/>
        <v>61391</v>
      </c>
      <c r="C62" s="107" t="str">
        <f t="shared" si="0"/>
        <v>Culotte Stretch Super TTTG 175-244cm (69-96po)</v>
      </c>
      <c r="D62" s="118">
        <f>HLOOKUP(B62,'Liste de Distrib. Hebd.'!$B$13:$AE$103,11,FALSE)</f>
        <v>0</v>
      </c>
      <c r="E62" s="109">
        <f>D62*'Budget et Recensement'!$B$4</f>
        <v>0</v>
      </c>
      <c r="F62" s="248">
        <f>(D62/'BORDEREAU DE COMMANDE'!$D$54)*'Budget et Recensement'!$B$4</f>
        <v>0</v>
      </c>
      <c r="G62" s="110">
        <f>(E62/'BORDEREAU DE COMMANDE'!$D54)*('BORDEREAU DE COMMANDE'!$E54)</f>
        <v>0</v>
      </c>
    </row>
    <row r="63" spans="1:7" s="48" customFormat="1" ht="15.75">
      <c r="A63" s="131">
        <f>'Budget et Recensement'!$A$11</f>
        <v>2</v>
      </c>
      <c r="B63" s="93">
        <f t="shared" si="0"/>
        <v>67902</v>
      </c>
      <c r="C63" s="107" t="str">
        <f t="shared" si="0"/>
        <v>Culotte Stretch Super M/R 84-132cm (33-52po)</v>
      </c>
      <c r="D63" s="118">
        <f>HLOOKUP(B63,'Liste de Distrib. Hebd.'!$B$13:$AE$103,11,FALSE)</f>
        <v>0</v>
      </c>
      <c r="E63" s="109">
        <f>D63*'Budget et Recensement'!$B$4</f>
        <v>0</v>
      </c>
      <c r="F63" s="248">
        <f>(D63/'BORDEREAU DE COMMANDE'!$D$55)*'Budget et Recensement'!$B$4</f>
        <v>0</v>
      </c>
      <c r="G63" s="110">
        <f>(E63/'BORDEREAU DE COMMANDE'!$D55)*('BORDEREAU DE COMMANDE'!$E55)</f>
        <v>0</v>
      </c>
    </row>
    <row r="64" spans="1:7" s="48" customFormat="1" ht="15.75">
      <c r="A64" s="131">
        <f>'Budget et Recensement'!$A$11</f>
        <v>2</v>
      </c>
      <c r="B64" s="93">
        <f t="shared" si="0"/>
        <v>67903</v>
      </c>
      <c r="C64" s="107" t="str">
        <f t="shared" si="0"/>
        <v>Culotte Stretch Super L/XL 104-163cm (41-64po)</v>
      </c>
      <c r="D64" s="118">
        <f>HLOOKUP(B64,'Liste de Distrib. Hebd.'!$B$13:$AE$103,11,FALSE)</f>
        <v>0</v>
      </c>
      <c r="E64" s="109">
        <f>D64*'Budget et Recensement'!$B$4</f>
        <v>0</v>
      </c>
      <c r="F64" s="248">
        <f>(D64/'BORDEREAU DE COMMANDE'!$D$56)*'Budget et Recensement'!$B$4</f>
        <v>0</v>
      </c>
      <c r="G64" s="110">
        <f>(E64/'BORDEREAU DE COMMANDE'!$D56)*('BORDEREAU DE COMMANDE'!$E56)</f>
        <v>0</v>
      </c>
    </row>
    <row r="65" spans="1:7" s="48" customFormat="1" ht="15.75">
      <c r="A65" s="131">
        <f>'Budget et Recensement'!$A$11</f>
        <v>2</v>
      </c>
      <c r="B65" s="93">
        <f t="shared" si="0"/>
        <v>67804</v>
      </c>
      <c r="C65" s="107" t="str">
        <f t="shared" si="0"/>
        <v>Culotte Flex Super #8 61-87cm (24-34po)</v>
      </c>
      <c r="D65" s="118">
        <f>HLOOKUP(B65,'Liste de Distrib. Hebd.'!$B$13:$AE$103,11,FALSE)</f>
        <v>0</v>
      </c>
      <c r="E65" s="109">
        <f>D65*'Budget et Recensement'!$B$4</f>
        <v>0</v>
      </c>
      <c r="F65" s="248">
        <f>(D65/'BORDEREAU DE COMMANDE'!$D$57)*'Budget et Recensement'!$B$4</f>
        <v>0</v>
      </c>
      <c r="G65" s="110">
        <f>(E65/'BORDEREAU DE COMMANDE'!$D57)*('BORDEREAU DE COMMANDE'!$E57)</f>
        <v>0</v>
      </c>
    </row>
    <row r="66" spans="1:7" s="48" customFormat="1" ht="15.75">
      <c r="A66" s="131">
        <f>'Budget et Recensement'!$A$11</f>
        <v>2</v>
      </c>
      <c r="B66" s="93">
        <f t="shared" si="0"/>
        <v>67805</v>
      </c>
      <c r="C66" s="107" t="str">
        <f t="shared" si="0"/>
        <v>Culotte Flex Super #12 71-107cm (28-42po)</v>
      </c>
      <c r="D66" s="118">
        <f>HLOOKUP(B66,'Liste de Distrib. Hebd.'!$B$13:$AE$103,11,FALSE)</f>
        <v>0</v>
      </c>
      <c r="E66" s="109">
        <f>D66*'Budget et Recensement'!$B$4</f>
        <v>0</v>
      </c>
      <c r="F66" s="248">
        <f>(D66/'BORDEREAU DE COMMANDE'!$D$58)*'Budget et Recensement'!$B$4</f>
        <v>0</v>
      </c>
      <c r="G66" s="110">
        <f>(E66/'BORDEREAU DE COMMANDE'!$D58)*('BORDEREAU DE COMMANDE'!$E58)</f>
        <v>0</v>
      </c>
    </row>
    <row r="67" spans="1:7" s="48" customFormat="1" ht="15.75">
      <c r="A67" s="131">
        <f>'Budget et Recensement'!$A$11</f>
        <v>2</v>
      </c>
      <c r="B67" s="93">
        <f t="shared" si="0"/>
        <v>67806</v>
      </c>
      <c r="C67" s="107" t="str">
        <f t="shared" si="0"/>
        <v>Culotte Flex Super #16 84-27cm (33-50po)</v>
      </c>
      <c r="D67" s="118">
        <f>HLOOKUP(B67,'Liste de Distrib. Hebd.'!$B$13:$AE$103,11,FALSE)</f>
        <v>0</v>
      </c>
      <c r="E67" s="109">
        <f>D67*'Budget et Recensement'!$B$4</f>
        <v>0</v>
      </c>
      <c r="F67" s="248">
        <f>(D67/'BORDEREAU DE COMMANDE'!$D$59)*'Budget et Recensement'!$B$4</f>
        <v>0</v>
      </c>
      <c r="G67" s="110">
        <f>(E67/'BORDEREAU DE COMMANDE'!$D59)*('BORDEREAU DE COMMANDE'!$E59)</f>
        <v>0</v>
      </c>
    </row>
    <row r="68" spans="1:7" s="48" customFormat="1" ht="15.75">
      <c r="A68" s="131">
        <f>'Budget et Recensement'!$A$11</f>
        <v>2</v>
      </c>
      <c r="B68" s="93">
        <f t="shared" si="0"/>
        <v>67807</v>
      </c>
      <c r="C68" s="107" t="str">
        <f t="shared" si="0"/>
        <v>Culotte Flex Super #20 104-155cm (41-61po)</v>
      </c>
      <c r="D68" s="118">
        <f>HLOOKUP(B68,'Liste de Distrib. Hebd.'!$B$13:$AE$103,11,FALSE)</f>
        <v>0</v>
      </c>
      <c r="E68" s="109">
        <f>D68*'Budget et Recensement'!$B$4</f>
        <v>0</v>
      </c>
      <c r="F68" s="248">
        <f>(D68/'BORDEREAU DE COMMANDE'!$D$60)*'Budget et Recensement'!$B$4</f>
        <v>0</v>
      </c>
      <c r="G68" s="110">
        <f>(E68/'BORDEREAU DE COMMANDE'!$D60)*('BORDEREAU DE COMMANDE'!$E60)</f>
        <v>0</v>
      </c>
    </row>
    <row r="69" spans="1:7" s="48" customFormat="1" ht="15.75">
      <c r="A69" s="131">
        <f>'Budget et Recensement'!$A$11</f>
        <v>2</v>
      </c>
      <c r="B69" s="93">
        <f t="shared" si="0"/>
        <v>61375</v>
      </c>
      <c r="C69" s="107" t="str">
        <f t="shared" si="0"/>
        <v>Culotte Bariatrique Ultra Peche 152-63cm (60-64po)</v>
      </c>
      <c r="D69" s="118">
        <f>HLOOKUP(B69,'Liste de Distrib. Hebd.'!$B$13:$AE$103,11,FALSE)</f>
        <v>0</v>
      </c>
      <c r="E69" s="109">
        <f>D69*'Budget et Recensement'!$B$4</f>
        <v>0</v>
      </c>
      <c r="F69" s="248">
        <f>(D69/'BORDEREAU DE COMMANDE'!$D$61)*'Budget et Recensement'!$B$4</f>
        <v>0</v>
      </c>
      <c r="G69" s="110">
        <f>(E69/'BORDEREAU DE COMMANDE'!$D61)*('BORDEREAU DE COMMANDE'!$E61)</f>
        <v>0</v>
      </c>
    </row>
    <row r="70" spans="1:7" s="48" customFormat="1" ht="16.5" thickBot="1">
      <c r="A70" s="125"/>
      <c r="B70" s="94"/>
      <c r="C70" s="126"/>
      <c r="D70" s="127"/>
      <c r="E70" s="128"/>
      <c r="F70" s="249"/>
      <c r="G70" s="115"/>
    </row>
    <row r="71" spans="1:7" s="48" customFormat="1" ht="16.5" thickBot="1">
      <c r="A71" s="181">
        <f>'Budget et Recensement'!$A$12</f>
        <v>3</v>
      </c>
      <c r="B71" s="132"/>
      <c r="C71" s="133"/>
      <c r="D71" s="134">
        <f>SUBTOTAL(9,D72:D102)</f>
        <v>0</v>
      </c>
      <c r="E71" s="134">
        <f>SUBTOTAL(9,E72:E102)</f>
        <v>0</v>
      </c>
      <c r="F71" s="247">
        <f>SUBTOTAL(9,F72:F102)</f>
        <v>0</v>
      </c>
      <c r="G71" s="135">
        <f>SUBTOTAL(9,G72:G102)</f>
        <v>0</v>
      </c>
    </row>
    <row r="72" spans="1:7" s="48" customFormat="1" ht="15.75">
      <c r="A72" s="131">
        <f>'Budget et Recensement'!$A$12</f>
        <v>3</v>
      </c>
      <c r="B72" s="93">
        <f t="shared" ref="B72:C101" si="1">B8</f>
        <v>72631</v>
      </c>
      <c r="C72" s="107" t="str">
        <f t="shared" si="1"/>
        <v>Pull Up Plus P 64-89cm (25-35po)</v>
      </c>
      <c r="D72" s="118">
        <f>HLOOKUP(B72,'Liste de Distrib. Hebd.'!$B$13:$AE$103,16,FALSE)</f>
        <v>0</v>
      </c>
      <c r="E72" s="109">
        <f>D72*'Budget et Recensement'!$B$4</f>
        <v>0</v>
      </c>
      <c r="F72" s="248">
        <f>(D72/'BORDEREAU DE COMMANDE'!$D$32)*'Budget et Recensement'!$B$4</f>
        <v>0</v>
      </c>
      <c r="G72" s="110">
        <f>(E72/'BORDEREAU DE COMMANDE'!$D32)*('BORDEREAU DE COMMANDE'!$E32)</f>
        <v>0</v>
      </c>
    </row>
    <row r="73" spans="1:7" s="48" customFormat="1" ht="15.75">
      <c r="A73" s="131">
        <f>'Budget et Recensement'!$A$12</f>
        <v>3</v>
      </c>
      <c r="B73" s="93">
        <f t="shared" si="1"/>
        <v>72632</v>
      </c>
      <c r="C73" s="107" t="str">
        <f t="shared" si="1"/>
        <v>Pull Up Plus M 86-112cm (34-44po)</v>
      </c>
      <c r="D73" s="118">
        <f>HLOOKUP(B73,'Liste de Distrib. Hebd.'!$B$13:$AE$103,16,FALSE)</f>
        <v>0</v>
      </c>
      <c r="E73" s="109">
        <f>D73*'Budget et Recensement'!$B$4</f>
        <v>0</v>
      </c>
      <c r="F73" s="248">
        <f>(D73/'BORDEREAU DE COMMANDE'!$D$33)*'Budget et Recensement'!$B$4</f>
        <v>0</v>
      </c>
      <c r="G73" s="110">
        <f>(E73/'BORDEREAU DE COMMANDE'!$D33)*('BORDEREAU DE COMMANDE'!$E33)</f>
        <v>0</v>
      </c>
    </row>
    <row r="74" spans="1:7" s="48" customFormat="1" ht="15.75">
      <c r="A74" s="131">
        <f>'Budget et Recensement'!$A$12</f>
        <v>3</v>
      </c>
      <c r="B74" s="93">
        <f t="shared" si="1"/>
        <v>72633</v>
      </c>
      <c r="C74" s="107" t="str">
        <f t="shared" si="1"/>
        <v>Pull Up Plus L 114-147cm (45-58po)</v>
      </c>
      <c r="D74" s="118">
        <f>HLOOKUP(B74,'Liste de Distrib. Hebd.'!$B$13:$AE$103,16,FALSE)</f>
        <v>0</v>
      </c>
      <c r="E74" s="109">
        <f>D74*'Budget et Recensement'!$B$4</f>
        <v>0</v>
      </c>
      <c r="F74" s="248">
        <f>(D74/'BORDEREAU DE COMMANDE'!$D$34)*'Budget et Recensement'!$B$4</f>
        <v>0</v>
      </c>
      <c r="G74" s="110">
        <f>(E74/'BORDEREAU DE COMMANDE'!$D34)*('BORDEREAU DE COMMANDE'!$E34)</f>
        <v>0</v>
      </c>
    </row>
    <row r="75" spans="1:7" s="48" customFormat="1" ht="15.75">
      <c r="A75" s="131">
        <f>'Budget et Recensement'!$A$12</f>
        <v>3</v>
      </c>
      <c r="B75" s="93">
        <f t="shared" si="1"/>
        <v>72634</v>
      </c>
      <c r="C75" s="107" t="str">
        <f t="shared" si="1"/>
        <v>Pull Up Plus TG 140-168cm (55-66po)</v>
      </c>
      <c r="D75" s="118">
        <f>HLOOKUP(B75,'Liste de Distrib. Hebd.'!$B$13:$AE$103,16,FALSE)</f>
        <v>0</v>
      </c>
      <c r="E75" s="109">
        <f>D75*'Budget et Recensement'!$B$4</f>
        <v>0</v>
      </c>
      <c r="F75" s="248">
        <f>(D75/'BORDEREAU DE COMMANDE'!$D$35)*'Budget et Recensement'!$B$4</f>
        <v>0</v>
      </c>
      <c r="G75" s="110">
        <f>(E75/'BORDEREAU DE COMMANDE'!$D35)*('BORDEREAU DE COMMANDE'!$E35)</f>
        <v>0</v>
      </c>
    </row>
    <row r="76" spans="1:7" s="48" customFormat="1" ht="15.75">
      <c r="A76" s="131">
        <f>'Budget et Recensement'!$A$12</f>
        <v>3</v>
      </c>
      <c r="B76" s="93">
        <f t="shared" si="1"/>
        <v>72508</v>
      </c>
      <c r="C76" s="354" t="str">
        <f t="shared" si="1"/>
        <v>Pull Up Plus TTG 173-203cm(68-80po)</v>
      </c>
      <c r="D76" s="118">
        <f>HLOOKUP(B76,'Liste de Distrib. Hebd.'!$B$13:$AE$103,16,FALSE)</f>
        <v>0</v>
      </c>
      <c r="E76" s="109">
        <f>D76*'Budget et Recensement'!$B$4</f>
        <v>0</v>
      </c>
      <c r="F76" s="248">
        <f>(D76/'BORDEREAU DE COMMANDE'!$D$36)*'Budget et Recensement'!$B$4</f>
        <v>0</v>
      </c>
      <c r="G76" s="110">
        <f>(E76/'BORDEREAU DE COMMANDE'!$D36)*('BORDEREAU DE COMMANDE'!$E36)</f>
        <v>0</v>
      </c>
    </row>
    <row r="77" spans="1:7" s="48" customFormat="1" ht="15.75">
      <c r="A77" s="131">
        <f>'Budget et Recensement'!$A$12</f>
        <v>3</v>
      </c>
      <c r="B77" s="93">
        <f t="shared" si="1"/>
        <v>72116</v>
      </c>
      <c r="C77" s="354" t="str">
        <f t="shared" si="1"/>
        <v>Pull Up Extra P 64-89cm (25-35po)</v>
      </c>
      <c r="D77" s="118">
        <f>HLOOKUP(B77,'Liste de Distrib. Hebd.'!$B$13:$AE$103,16,FALSE)</f>
        <v>0</v>
      </c>
      <c r="E77" s="109">
        <f>D77*'Budget et Recensement'!$B$4</f>
        <v>0</v>
      </c>
      <c r="F77" s="248">
        <f>(D77/'BORDEREAU DE COMMANDE'!$D$37)*'Budget et Recensement'!$B$4</f>
        <v>0</v>
      </c>
      <c r="G77" s="110">
        <f>(E77/'BORDEREAU DE COMMANDE'!$D37)*('BORDEREAU DE COMMANDE'!$E37)</f>
        <v>0</v>
      </c>
    </row>
    <row r="78" spans="1:7" s="48" customFormat="1" ht="15.75">
      <c r="A78" s="131">
        <f>'Budget et Recensement'!$A$12</f>
        <v>3</v>
      </c>
      <c r="B78" s="93">
        <f t="shared" si="1"/>
        <v>72232</v>
      </c>
      <c r="C78" s="354" t="str">
        <f t="shared" si="1"/>
        <v>Pull Up Extra M 86-112cm (34-44po)</v>
      </c>
      <c r="D78" s="118">
        <f>HLOOKUP(B78,'Liste de Distrib. Hebd.'!$B$13:$AE$103,16,FALSE)</f>
        <v>0</v>
      </c>
      <c r="E78" s="109">
        <f>D78*'Budget et Recensement'!$B$4</f>
        <v>0</v>
      </c>
      <c r="F78" s="248">
        <f>(D78/'BORDEREAU DE COMMANDE'!$D$38)*'Budget et Recensement'!$B$4</f>
        <v>0</v>
      </c>
      <c r="G78" s="110">
        <f>(E78/'BORDEREAU DE COMMANDE'!$D38)*('BORDEREAU DE COMMANDE'!$E38)</f>
        <v>0</v>
      </c>
    </row>
    <row r="79" spans="1:7" s="48" customFormat="1" ht="15.75">
      <c r="A79" s="131">
        <f>'Budget et Recensement'!$A$12</f>
        <v>3</v>
      </c>
      <c r="B79" s="93">
        <f t="shared" si="1"/>
        <v>72332</v>
      </c>
      <c r="C79" s="107" t="str">
        <f t="shared" si="1"/>
        <v>Pull Up Extra G 114-147cm (45-58po)</v>
      </c>
      <c r="D79" s="118">
        <f>HLOOKUP(B79,'Liste de Distrib. Hebd.'!$B$13:$AE$103,16,FALSE)</f>
        <v>0</v>
      </c>
      <c r="E79" s="109">
        <f>D79*'Budget et Recensement'!$B$4</f>
        <v>0</v>
      </c>
      <c r="F79" s="248">
        <f>(D79/'BORDEREAU DE COMMANDE'!$D$39)*'Budget et Recensement'!$B$4</f>
        <v>0</v>
      </c>
      <c r="G79" s="110">
        <f>(E79/'BORDEREAU DE COMMANDE'!$D39)*('BORDEREAU DE COMMANDE'!$E39)</f>
        <v>0</v>
      </c>
    </row>
    <row r="80" spans="1:7" s="48" customFormat="1" ht="15.75">
      <c r="A80" s="131">
        <f>'Budget et Recensement'!$A$12</f>
        <v>3</v>
      </c>
      <c r="B80" s="93">
        <f t="shared" si="1"/>
        <v>72425</v>
      </c>
      <c r="C80" s="107" t="str">
        <f t="shared" si="1"/>
        <v>Pull Up Extra TG 140-168cm (55-66po)</v>
      </c>
      <c r="D80" s="118">
        <f>HLOOKUP(B80,'Liste de Distrib. Hebd.'!$B$13:$AE$103,16,FALSE)</f>
        <v>0</v>
      </c>
      <c r="E80" s="109">
        <f>D80*'Budget et Recensement'!$B$4</f>
        <v>0</v>
      </c>
      <c r="F80" s="248">
        <f>(D80/'BORDEREAU DE COMMANDE'!$D$40)*'Budget et Recensement'!$B$4</f>
        <v>0</v>
      </c>
      <c r="G80" s="110">
        <f>(E80/'BORDEREAU DE COMMANDE'!$D40)*('BORDEREAU DE COMMANDE'!$E40)</f>
        <v>0</v>
      </c>
    </row>
    <row r="81" spans="1:7" s="48" customFormat="1" ht="15.75">
      <c r="A81" s="131">
        <f>'Budget et Recensement'!$A$12</f>
        <v>3</v>
      </c>
      <c r="B81" s="93">
        <f t="shared" si="1"/>
        <v>72518</v>
      </c>
      <c r="C81" s="107" t="str">
        <f t="shared" si="1"/>
        <v>Pull Up Extra TTG 173-203cm (68-80po)</v>
      </c>
      <c r="D81" s="118">
        <f>HLOOKUP(B81,'Liste de Distrib. Hebd.'!$B$13:$AE$103,16,FALSE)</f>
        <v>0</v>
      </c>
      <c r="E81" s="109">
        <f>D81*'Budget et Recensement'!$B$4</f>
        <v>0</v>
      </c>
      <c r="F81" s="248">
        <f>(D81/'BORDEREAU DE COMMANDE'!$D$41)*'Budget et Recensement'!$B$4</f>
        <v>0</v>
      </c>
      <c r="G81" s="110">
        <f>(E81/'BORDEREAU DE COMMANDE'!$D41)*('BORDEREAU DE COMMANDE'!$E41)</f>
        <v>0</v>
      </c>
    </row>
    <row r="82" spans="1:7" s="48" customFormat="1" ht="15.75">
      <c r="A82" s="131">
        <f>'Budget et Recensement'!$A$12</f>
        <v>3</v>
      </c>
      <c r="B82" s="93">
        <f t="shared" si="1"/>
        <v>72235</v>
      </c>
      <c r="C82" s="107" t="str">
        <f t="shared" si="1"/>
        <v>Pull Up Super M 86-112cm (34-44po)</v>
      </c>
      <c r="D82" s="118">
        <f>HLOOKUP(B82,'Liste de Distrib. Hebd.'!$B$13:$AE$103,16,FALSE)</f>
        <v>0</v>
      </c>
      <c r="E82" s="109">
        <f>D82*'Budget et Recensement'!$B$4</f>
        <v>0</v>
      </c>
      <c r="F82" s="248">
        <f>(D82/'BORDEREAU DE COMMANDE'!$D$42)*'Budget et Recensement'!$B$4</f>
        <v>0</v>
      </c>
      <c r="G82" s="110">
        <f>(E82/'BORDEREAU DE COMMANDE'!$D42)*('BORDEREAU DE COMMANDE'!$E42)</f>
        <v>0</v>
      </c>
    </row>
    <row r="83" spans="1:7" s="48" customFormat="1" ht="15.75">
      <c r="A83" s="131">
        <f>'Budget et Recensement'!$A$12</f>
        <v>3</v>
      </c>
      <c r="B83" s="93">
        <f t="shared" si="1"/>
        <v>72325</v>
      </c>
      <c r="C83" s="107" t="str">
        <f t="shared" si="1"/>
        <v>Pull Up Super G 114-147cm (45-58po)</v>
      </c>
      <c r="D83" s="118">
        <f>HLOOKUP(B83,'Liste de Distrib. Hebd.'!$B$13:$AE$103,16,FALSE)</f>
        <v>0</v>
      </c>
      <c r="E83" s="109">
        <f>D83*'Budget et Recensement'!$B$4</f>
        <v>0</v>
      </c>
      <c r="F83" s="248">
        <f>(D83/'BORDEREAU DE COMMANDE'!$D$43)*'Budget et Recensement'!$B$4</f>
        <v>0</v>
      </c>
      <c r="G83" s="110">
        <f>(E83/'BORDEREAU DE COMMANDE'!$D43)*('BORDEREAU DE COMMANDE'!$E43)</f>
        <v>0</v>
      </c>
    </row>
    <row r="84" spans="1:7" s="48" customFormat="1" ht="15.75">
      <c r="A84" s="131">
        <f>'Budget et Recensement'!$A$12</f>
        <v>3</v>
      </c>
      <c r="B84" s="93">
        <f t="shared" si="1"/>
        <v>72427</v>
      </c>
      <c r="C84" s="107" t="str">
        <f t="shared" si="1"/>
        <v>Pull Up Super TG 140-168cm (55-66po)</v>
      </c>
      <c r="D84" s="118">
        <f>HLOOKUP(B84,'Liste de Distrib. Hebd.'!$B$13:$AE$103,16,FALSE)</f>
        <v>0</v>
      </c>
      <c r="E84" s="109">
        <f>D84*'Budget et Recensement'!$B$4</f>
        <v>0</v>
      </c>
      <c r="F84" s="248">
        <f>(D84/'BORDEREAU DE COMMANDE'!$D$44)*'Budget et Recensement'!$B$4</f>
        <v>0</v>
      </c>
      <c r="G84" s="110">
        <f>(E84/'BORDEREAU DE COMMANDE'!$D44)*('BORDEREAU DE COMMANDE'!$E44)</f>
        <v>0</v>
      </c>
    </row>
    <row r="85" spans="1:7" s="48" customFormat="1" ht="15.75">
      <c r="A85" s="131">
        <f>'Budget et Recensement'!$A$12</f>
        <v>3</v>
      </c>
      <c r="B85" s="93">
        <f t="shared" si="1"/>
        <v>50600</v>
      </c>
      <c r="C85" s="107" t="str">
        <f t="shared" si="1"/>
        <v>Coussinet pour homme</v>
      </c>
      <c r="D85" s="118">
        <f>HLOOKUP(B85,'Liste de Distrib. Hebd.'!$B$13:$AE$103,16,FALSE)</f>
        <v>0</v>
      </c>
      <c r="E85" s="109">
        <f>D85*'Budget et Recensement'!$B$4</f>
        <v>0</v>
      </c>
      <c r="F85" s="248">
        <f>(D85/'BORDEREAU DE COMMANDE'!$D$45)*'Budget et Recensement'!$B$4</f>
        <v>0</v>
      </c>
      <c r="G85" s="110">
        <f>(E85/'BORDEREAU DE COMMANDE'!$D45)*('BORDEREAU DE COMMANDE'!$E45)</f>
        <v>0</v>
      </c>
    </row>
    <row r="86" spans="1:7" s="48" customFormat="1" ht="15.75">
      <c r="A86" s="131">
        <f>'Budget et Recensement'!$A$12</f>
        <v>3</v>
      </c>
      <c r="B86" s="93">
        <f t="shared" si="1"/>
        <v>62418</v>
      </c>
      <c r="C86" s="107" t="str">
        <f t="shared" si="1"/>
        <v>Coussinet regulier de jour (Bleu)</v>
      </c>
      <c r="D86" s="118">
        <f>HLOOKUP(B86,'Liste de Distrib. Hebd.'!$B$13:$AE$103,16,FALSE)</f>
        <v>0</v>
      </c>
      <c r="E86" s="109">
        <f>D86*'Budget et Recensement'!$B$4</f>
        <v>0</v>
      </c>
      <c r="F86" s="248">
        <f>(D86/'BORDEREAU DE COMMANDE'!$D$46)*'Budget et Recensement'!$B$4</f>
        <v>0</v>
      </c>
      <c r="G86" s="110">
        <f>(E86/'BORDEREAU DE COMMANDE'!$D46)*('BORDEREAU DE COMMANDE'!$E46)</f>
        <v>0</v>
      </c>
    </row>
    <row r="87" spans="1:7" s="48" customFormat="1" ht="15.75">
      <c r="A87" s="131">
        <f>'Budget et Recensement'!$A$12</f>
        <v>3</v>
      </c>
      <c r="B87" s="93">
        <f t="shared" si="1"/>
        <v>62618</v>
      </c>
      <c r="C87" s="107" t="str">
        <f t="shared" si="1"/>
        <v>Coussinet Plus de jour (Jaune)</v>
      </c>
      <c r="D87" s="118">
        <f>HLOOKUP(B87,'Liste de Distrib. Hebd.'!$B$13:$AE$103,16,FALSE)</f>
        <v>0</v>
      </c>
      <c r="E87" s="109">
        <f>D87*'Budget et Recensement'!$B$4</f>
        <v>0</v>
      </c>
      <c r="F87" s="248">
        <f>(D87/'BORDEREAU DE COMMANDE'!$D$47)*'Budget et Recensement'!$B$4</f>
        <v>0</v>
      </c>
      <c r="G87" s="110">
        <f>(E87/'BORDEREAU DE COMMANDE'!$D47)*('BORDEREAU DE COMMANDE'!$E47)</f>
        <v>0</v>
      </c>
    </row>
    <row r="88" spans="1:7" s="48" customFormat="1" ht="15.75">
      <c r="A88" s="131">
        <f>'Budget et Recensement'!$A$12</f>
        <v>3</v>
      </c>
      <c r="B88" s="93">
        <f t="shared" si="1"/>
        <v>62718</v>
      </c>
      <c r="C88" s="107" t="str">
        <f t="shared" si="1"/>
        <v>Coussinet Super nuit (Vert)</v>
      </c>
      <c r="D88" s="118">
        <f>HLOOKUP(B88,'Liste de Distrib. Hebd.'!$B$13:$AE$103,16,FALSE)</f>
        <v>0</v>
      </c>
      <c r="E88" s="109">
        <f>D88*'Budget et Recensement'!$B$4</f>
        <v>0</v>
      </c>
      <c r="F88" s="248">
        <f>(D88/'BORDEREAU DE COMMANDE'!$D$48)*'Budget et Recensement'!$B$4</f>
        <v>0</v>
      </c>
      <c r="G88" s="110">
        <f>(E88/'BORDEREAU DE COMMANDE'!$D48)*('BORDEREAU DE COMMANDE'!$E48)</f>
        <v>0</v>
      </c>
    </row>
    <row r="89" spans="1:7" s="48" customFormat="1" ht="15.75">
      <c r="A89" s="131">
        <f>'Budget et Recensement'!$A$12</f>
        <v>3</v>
      </c>
      <c r="B89" s="93">
        <f t="shared" si="1"/>
        <v>62321</v>
      </c>
      <c r="C89" s="107" t="str">
        <f t="shared" si="1"/>
        <v>Coussinet Extra Comfort</v>
      </c>
      <c r="D89" s="118">
        <f>HLOOKUP(B89,'Liste de Distrib. Hebd.'!$B$13:$AE$103,16,FALSE)</f>
        <v>0</v>
      </c>
      <c r="E89" s="109">
        <f>D89*'Budget et Recensement'!$B$4</f>
        <v>0</v>
      </c>
      <c r="F89" s="248">
        <f>(D89/'BORDEREAU DE COMMANDE'!$D$49)*'Budget et Recensement'!$B$4</f>
        <v>0</v>
      </c>
      <c r="G89" s="110">
        <f>(E89/'BORDEREAU DE COMMANDE'!$D49)*('BORDEREAU DE COMMANDE'!$E49)</f>
        <v>0</v>
      </c>
    </row>
    <row r="90" spans="1:7" s="48" customFormat="1" ht="15.75">
      <c r="A90" s="131">
        <f>'Budget et Recensement'!$A$12</f>
        <v>3</v>
      </c>
      <c r="B90" s="93">
        <f t="shared" si="1"/>
        <v>66100</v>
      </c>
      <c r="C90" s="107" t="str">
        <f t="shared" si="1"/>
        <v>Culotte Petite 4 attaches 56-91cm (22-36po)</v>
      </c>
      <c r="D90" s="118">
        <f>HLOOKUP(B90,'Liste de Distrib. Hebd.'!$B$13:$AE$103,16,FALSE)</f>
        <v>0</v>
      </c>
      <c r="E90" s="109">
        <f>D90*'Budget et Recensement'!$B$4</f>
        <v>0</v>
      </c>
      <c r="F90" s="248">
        <f>(D90/'BORDEREAU DE COMMANDE'!$D$50)*'Budget et Recensement'!$B$4</f>
        <v>0</v>
      </c>
      <c r="G90" s="110">
        <f>(E90/'BORDEREAU DE COMMANDE'!$D50)*('BORDEREAU DE COMMANDE'!$E50)</f>
        <v>0</v>
      </c>
    </row>
    <row r="91" spans="1:7" s="48" customFormat="1" ht="15.75">
      <c r="A91" s="131">
        <f>'Budget et Recensement'!$A$12</f>
        <v>3</v>
      </c>
      <c r="B91" s="93">
        <f t="shared" si="1"/>
        <v>67802</v>
      </c>
      <c r="C91" s="107" t="str">
        <f t="shared" si="1"/>
        <v>Culotte Stretch Ultra M/R 84-132cm (35-52po)</v>
      </c>
      <c r="D91" s="118">
        <f>HLOOKUP(B91,'Liste de Distrib. Hebd.'!$B$13:$AE$103,16,FALSE)</f>
        <v>0</v>
      </c>
      <c r="E91" s="109">
        <f>D91*'Budget et Recensement'!$B$4</f>
        <v>0</v>
      </c>
      <c r="F91" s="248">
        <f>(D91/'BORDEREAU DE COMMANDE'!$D$51)*'Budget et Recensement'!$B$4</f>
        <v>0</v>
      </c>
      <c r="G91" s="110">
        <f>(E91/'BORDEREAU DE COMMANDE'!$D51)*('BORDEREAU DE COMMANDE'!$E51)</f>
        <v>0</v>
      </c>
    </row>
    <row r="92" spans="1:7" s="48" customFormat="1" ht="15.75">
      <c r="A92" s="131">
        <f>'Budget et Recensement'!$A$12</f>
        <v>3</v>
      </c>
      <c r="B92" s="93">
        <f t="shared" si="1"/>
        <v>67803</v>
      </c>
      <c r="C92" s="107" t="str">
        <f t="shared" si="1"/>
        <v>Culotte Stretch Ultra L/XL 104-163cm (41-64po)</v>
      </c>
      <c r="D92" s="118">
        <f>HLOOKUP(B92,'Liste de Distrib. Hebd.'!$B$13:$AE$103,16,FALSE)</f>
        <v>0</v>
      </c>
      <c r="E92" s="109">
        <f>D92*'Budget et Recensement'!$B$4</f>
        <v>0</v>
      </c>
      <c r="F92" s="248">
        <f>(D92/'BORDEREAU DE COMMANDE'!$D$52)*'Budget et Recensement'!$B$4</f>
        <v>0</v>
      </c>
      <c r="G92" s="110">
        <f>(E92/'BORDEREAU DE COMMANDE'!$D52)*('BORDEREAU DE COMMANDE'!$E52)</f>
        <v>0</v>
      </c>
    </row>
    <row r="93" spans="1:7" s="48" customFormat="1" ht="15.75">
      <c r="A93" s="131">
        <f>'Budget et Recensement'!$A$12</f>
        <v>3</v>
      </c>
      <c r="B93" s="93">
        <f t="shared" si="1"/>
        <v>61390</v>
      </c>
      <c r="C93" s="107" t="str">
        <f t="shared" si="1"/>
        <v>Culotte Stretch Ultra TTG 163-178cm (64-70po)</v>
      </c>
      <c r="D93" s="118">
        <f>HLOOKUP(B93,'Liste de Distrib. Hebd.'!$B$13:$AE$103,16,FALSE)</f>
        <v>0</v>
      </c>
      <c r="E93" s="109">
        <f>D93*'Budget et Recensement'!$B$4</f>
        <v>0</v>
      </c>
      <c r="F93" s="248">
        <f>(D93/'BORDEREAU DE COMMANDE'!$D$53)*'Budget et Recensement'!$B$4</f>
        <v>0</v>
      </c>
      <c r="G93" s="110">
        <f>(E93/'BORDEREAU DE COMMANDE'!$D53)*('BORDEREAU DE COMMANDE'!$E53)</f>
        <v>0</v>
      </c>
    </row>
    <row r="94" spans="1:7" s="48" customFormat="1" ht="15.75">
      <c r="A94" s="131">
        <f>'Budget et Recensement'!$A$12</f>
        <v>3</v>
      </c>
      <c r="B94" s="93">
        <f t="shared" si="1"/>
        <v>61391</v>
      </c>
      <c r="C94" s="107" t="str">
        <f t="shared" si="1"/>
        <v>Culotte Stretch Super TTTG 175-244cm (69-96po)</v>
      </c>
      <c r="D94" s="118">
        <f>HLOOKUP(B94,'Liste de Distrib. Hebd.'!$B$13:$AE$103,16,FALSE)</f>
        <v>0</v>
      </c>
      <c r="E94" s="109">
        <f>D94*'Budget et Recensement'!$B$4</f>
        <v>0</v>
      </c>
      <c r="F94" s="248">
        <f>(D94/'BORDEREAU DE COMMANDE'!$D$54)*'Budget et Recensement'!$B$4</f>
        <v>0</v>
      </c>
      <c r="G94" s="110">
        <f>(E94/'BORDEREAU DE COMMANDE'!$D54)*('BORDEREAU DE COMMANDE'!$E54)</f>
        <v>0</v>
      </c>
    </row>
    <row r="95" spans="1:7" s="48" customFormat="1" ht="15.75">
      <c r="A95" s="131">
        <f>'Budget et Recensement'!$A$12</f>
        <v>3</v>
      </c>
      <c r="B95" s="93">
        <f t="shared" si="1"/>
        <v>67902</v>
      </c>
      <c r="C95" s="107" t="str">
        <f t="shared" si="1"/>
        <v>Culotte Stretch Super M/R 84-132cm (33-52po)</v>
      </c>
      <c r="D95" s="118">
        <f>HLOOKUP(B95,'Liste de Distrib. Hebd.'!$B$13:$AE$103,16,FALSE)</f>
        <v>0</v>
      </c>
      <c r="E95" s="109">
        <f>D95*'Budget et Recensement'!$B$4</f>
        <v>0</v>
      </c>
      <c r="F95" s="248">
        <f>(D95/'BORDEREAU DE COMMANDE'!$D$55)*'Budget et Recensement'!$B$4</f>
        <v>0</v>
      </c>
      <c r="G95" s="110">
        <f>(E95/'BORDEREAU DE COMMANDE'!$D55)*('BORDEREAU DE COMMANDE'!$E55)</f>
        <v>0</v>
      </c>
    </row>
    <row r="96" spans="1:7" s="48" customFormat="1" ht="15.75">
      <c r="A96" s="131">
        <f>'Budget et Recensement'!$A$12</f>
        <v>3</v>
      </c>
      <c r="B96" s="93">
        <f t="shared" si="1"/>
        <v>67903</v>
      </c>
      <c r="C96" s="107" t="str">
        <f t="shared" si="1"/>
        <v>Culotte Stretch Super L/XL 104-163cm (41-64po)</v>
      </c>
      <c r="D96" s="118">
        <f>HLOOKUP(B96,'Liste de Distrib. Hebd.'!$B$13:$AE$103,16,FALSE)</f>
        <v>0</v>
      </c>
      <c r="E96" s="109">
        <f>D96*'Budget et Recensement'!$B$4</f>
        <v>0</v>
      </c>
      <c r="F96" s="248">
        <f>(D96/'BORDEREAU DE COMMANDE'!$D$56)*'Budget et Recensement'!$B$4</f>
        <v>0</v>
      </c>
      <c r="G96" s="110">
        <f>(E96/'BORDEREAU DE COMMANDE'!$D56)*('BORDEREAU DE COMMANDE'!$E56)</f>
        <v>0</v>
      </c>
    </row>
    <row r="97" spans="1:7" s="48" customFormat="1" ht="15.75">
      <c r="A97" s="131">
        <f>'Budget et Recensement'!$A$12</f>
        <v>3</v>
      </c>
      <c r="B97" s="93">
        <f t="shared" si="1"/>
        <v>67804</v>
      </c>
      <c r="C97" s="107" t="str">
        <f t="shared" si="1"/>
        <v>Culotte Flex Super #8 61-87cm (24-34po)</v>
      </c>
      <c r="D97" s="118">
        <f>HLOOKUP(B97,'Liste de Distrib. Hebd.'!$B$13:$AE$103,16,FALSE)</f>
        <v>0</v>
      </c>
      <c r="E97" s="109">
        <f>D97*'Budget et Recensement'!$B$4</f>
        <v>0</v>
      </c>
      <c r="F97" s="248">
        <f>(D97/'BORDEREAU DE COMMANDE'!$D$57)*'Budget et Recensement'!$B$4</f>
        <v>0</v>
      </c>
      <c r="G97" s="110">
        <f>(E97/'BORDEREAU DE COMMANDE'!$D57)*('BORDEREAU DE COMMANDE'!$E57)</f>
        <v>0</v>
      </c>
    </row>
    <row r="98" spans="1:7" s="48" customFormat="1" ht="15.75">
      <c r="A98" s="131">
        <f>'Budget et Recensement'!$A$12</f>
        <v>3</v>
      </c>
      <c r="B98" s="93">
        <f t="shared" si="1"/>
        <v>67805</v>
      </c>
      <c r="C98" s="107" t="str">
        <f t="shared" si="1"/>
        <v>Culotte Flex Super #12 71-107cm (28-42po)</v>
      </c>
      <c r="D98" s="118">
        <f>HLOOKUP(B98,'Liste de Distrib. Hebd.'!$B$13:$AE$103,16,FALSE)</f>
        <v>0</v>
      </c>
      <c r="E98" s="109">
        <f>D98*'Budget et Recensement'!$B$4</f>
        <v>0</v>
      </c>
      <c r="F98" s="248">
        <f>(D98/'BORDEREAU DE COMMANDE'!$D$58)*'Budget et Recensement'!$B$4</f>
        <v>0</v>
      </c>
      <c r="G98" s="110">
        <f>(E98/'BORDEREAU DE COMMANDE'!$D58)*('BORDEREAU DE COMMANDE'!$E58)</f>
        <v>0</v>
      </c>
    </row>
    <row r="99" spans="1:7" s="48" customFormat="1" ht="15.75">
      <c r="A99" s="131">
        <f>'Budget et Recensement'!$A$12</f>
        <v>3</v>
      </c>
      <c r="B99" s="93">
        <f t="shared" si="1"/>
        <v>67806</v>
      </c>
      <c r="C99" s="107" t="str">
        <f t="shared" si="1"/>
        <v>Culotte Flex Super #16 84-27cm (33-50po)</v>
      </c>
      <c r="D99" s="118">
        <f>HLOOKUP(B99,'Liste de Distrib. Hebd.'!$B$13:$AE$103,16,FALSE)</f>
        <v>0</v>
      </c>
      <c r="E99" s="109">
        <f>D99*'Budget et Recensement'!$B$4</f>
        <v>0</v>
      </c>
      <c r="F99" s="248">
        <f>(D99/'BORDEREAU DE COMMANDE'!$D$59)*'Budget et Recensement'!$B$4</f>
        <v>0</v>
      </c>
      <c r="G99" s="110">
        <f>(E99/'BORDEREAU DE COMMANDE'!$D59)*('BORDEREAU DE COMMANDE'!$E59)</f>
        <v>0</v>
      </c>
    </row>
    <row r="100" spans="1:7" s="48" customFormat="1" ht="15.75">
      <c r="A100" s="131">
        <f>'Budget et Recensement'!$A$12</f>
        <v>3</v>
      </c>
      <c r="B100" s="93">
        <f t="shared" si="1"/>
        <v>67807</v>
      </c>
      <c r="C100" s="107" t="str">
        <f t="shared" si="1"/>
        <v>Culotte Flex Super #20 104-155cm (41-61po)</v>
      </c>
      <c r="D100" s="118">
        <f>HLOOKUP(B100,'Liste de Distrib. Hebd.'!$B$13:$AE$103,16,FALSE)</f>
        <v>0</v>
      </c>
      <c r="E100" s="109">
        <f>D100*'Budget et Recensement'!$B$4</f>
        <v>0</v>
      </c>
      <c r="F100" s="248">
        <f>(D100/'BORDEREAU DE COMMANDE'!$D$60)*'Budget et Recensement'!$B$4</f>
        <v>0</v>
      </c>
      <c r="G100" s="110">
        <f>(E100/'BORDEREAU DE COMMANDE'!$D60)*('BORDEREAU DE COMMANDE'!$E60)</f>
        <v>0</v>
      </c>
    </row>
    <row r="101" spans="1:7" s="48" customFormat="1" ht="15.75">
      <c r="A101" s="131">
        <f>'Budget et Recensement'!$A$12</f>
        <v>3</v>
      </c>
      <c r="B101" s="93">
        <f t="shared" si="1"/>
        <v>61375</v>
      </c>
      <c r="C101" s="107" t="str">
        <f t="shared" si="1"/>
        <v>Culotte Bariatrique Ultra Peche 152-63cm (60-64po)</v>
      </c>
      <c r="D101" s="118">
        <f>HLOOKUP(B101,'Liste de Distrib. Hebd.'!$B$13:$AE$103,16,FALSE)</f>
        <v>0</v>
      </c>
      <c r="E101" s="109">
        <f>D101*'Budget et Recensement'!$B$4</f>
        <v>0</v>
      </c>
      <c r="F101" s="248">
        <f>(D101/'BORDEREAU DE COMMANDE'!$D$61)*'Budget et Recensement'!$B$4</f>
        <v>0</v>
      </c>
      <c r="G101" s="110">
        <f>(E101/'BORDEREAU DE COMMANDE'!$D61)*('BORDEREAU DE COMMANDE'!$E61)</f>
        <v>0</v>
      </c>
    </row>
    <row r="102" spans="1:7" s="48" customFormat="1" ht="16.5" thickBot="1">
      <c r="A102" s="136"/>
      <c r="B102" s="94"/>
      <c r="C102" s="126"/>
      <c r="D102" s="127"/>
      <c r="E102" s="128"/>
      <c r="F102" s="249"/>
      <c r="G102" s="115"/>
    </row>
    <row r="103" spans="1:7" s="48" customFormat="1" ht="16.5" thickBot="1">
      <c r="A103" s="181">
        <f>'Budget et Recensement'!$A$13</f>
        <v>4</v>
      </c>
      <c r="B103" s="132"/>
      <c r="C103" s="133"/>
      <c r="D103" s="134">
        <f>SUBTOTAL(9,D104:D134)</f>
        <v>0</v>
      </c>
      <c r="E103" s="134">
        <f>SUBTOTAL(9,E104:E134)</f>
        <v>0</v>
      </c>
      <c r="F103" s="247">
        <f>SUBTOTAL(9,F104:F134)</f>
        <v>0</v>
      </c>
      <c r="G103" s="135">
        <f>SUBTOTAL(9,G104:G134)</f>
        <v>0</v>
      </c>
    </row>
    <row r="104" spans="1:7" s="48" customFormat="1" ht="15.75">
      <c r="A104" s="131">
        <f>'Budget et Recensement'!$A$13</f>
        <v>4</v>
      </c>
      <c r="B104" s="93">
        <f t="shared" ref="B104:C133" si="2">B8</f>
        <v>72631</v>
      </c>
      <c r="C104" s="107" t="str">
        <f t="shared" si="2"/>
        <v>Pull Up Plus P 64-89cm (25-35po)</v>
      </c>
      <c r="D104" s="118">
        <f>HLOOKUP(B104,'Liste de Distrib. Hebd.'!$B$13:$AE$103,21,FALSE)</f>
        <v>0</v>
      </c>
      <c r="E104" s="109">
        <f>D104*'Budget et Recensement'!$B$4</f>
        <v>0</v>
      </c>
      <c r="F104" s="248">
        <f>(D104/'BORDEREAU DE COMMANDE'!$D$32)*'Budget et Recensement'!$B$4</f>
        <v>0</v>
      </c>
      <c r="G104" s="110">
        <f>(E104/'BORDEREAU DE COMMANDE'!$D32)*('BORDEREAU DE COMMANDE'!$E32)</f>
        <v>0</v>
      </c>
    </row>
    <row r="105" spans="1:7" s="48" customFormat="1" ht="15.75">
      <c r="A105" s="131">
        <f>'Budget et Recensement'!$A$13</f>
        <v>4</v>
      </c>
      <c r="B105" s="93">
        <f t="shared" si="2"/>
        <v>72632</v>
      </c>
      <c r="C105" s="107" t="str">
        <f t="shared" si="2"/>
        <v>Pull Up Plus M 86-112cm (34-44po)</v>
      </c>
      <c r="D105" s="118">
        <f>HLOOKUP(B105,'Liste de Distrib. Hebd.'!$B$13:$AE$103,21,FALSE)</f>
        <v>0</v>
      </c>
      <c r="E105" s="109">
        <f>D105*'Budget et Recensement'!$B$4</f>
        <v>0</v>
      </c>
      <c r="F105" s="248">
        <f>(D105/'BORDEREAU DE COMMANDE'!$D$33)*'Budget et Recensement'!$B$4</f>
        <v>0</v>
      </c>
      <c r="G105" s="110">
        <f>(E105/'BORDEREAU DE COMMANDE'!$D33)*('BORDEREAU DE COMMANDE'!$E33)</f>
        <v>0</v>
      </c>
    </row>
    <row r="106" spans="1:7" s="48" customFormat="1" ht="15.75">
      <c r="A106" s="131">
        <f>'Budget et Recensement'!$A$13</f>
        <v>4</v>
      </c>
      <c r="B106" s="93">
        <f t="shared" si="2"/>
        <v>72633</v>
      </c>
      <c r="C106" s="107" t="str">
        <f t="shared" si="2"/>
        <v>Pull Up Plus L 114-147cm (45-58po)</v>
      </c>
      <c r="D106" s="118">
        <f>HLOOKUP(B106,'Liste de Distrib. Hebd.'!$B$13:$AE$103,21,FALSE)</f>
        <v>0</v>
      </c>
      <c r="E106" s="109">
        <f>D106*'Budget et Recensement'!$B$4</f>
        <v>0</v>
      </c>
      <c r="F106" s="248">
        <f>(D106/'BORDEREAU DE COMMANDE'!$D$34)*'Budget et Recensement'!$B$4</f>
        <v>0</v>
      </c>
      <c r="G106" s="110">
        <f>(E106/'BORDEREAU DE COMMANDE'!$D34)*('BORDEREAU DE COMMANDE'!$E34)</f>
        <v>0</v>
      </c>
    </row>
    <row r="107" spans="1:7" s="48" customFormat="1" ht="15.75">
      <c r="A107" s="131">
        <f>'Budget et Recensement'!$A$13</f>
        <v>4</v>
      </c>
      <c r="B107" s="93">
        <f t="shared" si="2"/>
        <v>72634</v>
      </c>
      <c r="C107" s="107" t="str">
        <f t="shared" si="2"/>
        <v>Pull Up Plus TG 140-168cm (55-66po)</v>
      </c>
      <c r="D107" s="118">
        <f>HLOOKUP(B107,'Liste de Distrib. Hebd.'!$B$13:$AE$103,21,FALSE)</f>
        <v>0</v>
      </c>
      <c r="E107" s="109">
        <f>D107*'Budget et Recensement'!$B$4</f>
        <v>0</v>
      </c>
      <c r="F107" s="248">
        <f>(D107/'BORDEREAU DE COMMANDE'!$D$35)*'Budget et Recensement'!$B$4</f>
        <v>0</v>
      </c>
      <c r="G107" s="110">
        <f>(E107/'BORDEREAU DE COMMANDE'!$D35)*('BORDEREAU DE COMMANDE'!$E35)</f>
        <v>0</v>
      </c>
    </row>
    <row r="108" spans="1:7" s="48" customFormat="1" ht="15.75">
      <c r="A108" s="131">
        <f>'Budget et Recensement'!$A$13</f>
        <v>4</v>
      </c>
      <c r="B108" s="93">
        <f t="shared" si="2"/>
        <v>72508</v>
      </c>
      <c r="C108" s="354" t="str">
        <f t="shared" si="2"/>
        <v>Pull Up Plus TTG 173-203cm(68-80po)</v>
      </c>
      <c r="D108" s="118">
        <f>HLOOKUP(B108,'Liste de Distrib. Hebd.'!$B$13:$AE$103,21,FALSE)</f>
        <v>0</v>
      </c>
      <c r="E108" s="109">
        <f>D108*'Budget et Recensement'!$B$4</f>
        <v>0</v>
      </c>
      <c r="F108" s="248">
        <f>(D108/'BORDEREAU DE COMMANDE'!$D$36)*'Budget et Recensement'!$B$4</f>
        <v>0</v>
      </c>
      <c r="G108" s="110">
        <f>(E108/'BORDEREAU DE COMMANDE'!$D36)*('BORDEREAU DE COMMANDE'!$E36)</f>
        <v>0</v>
      </c>
    </row>
    <row r="109" spans="1:7" s="48" customFormat="1" ht="15.75">
      <c r="A109" s="131">
        <f>'Budget et Recensement'!$A$13</f>
        <v>4</v>
      </c>
      <c r="B109" s="93">
        <f t="shared" si="2"/>
        <v>72116</v>
      </c>
      <c r="C109" s="354" t="str">
        <f t="shared" si="2"/>
        <v>Pull Up Extra P 64-89cm (25-35po)</v>
      </c>
      <c r="D109" s="118">
        <f>HLOOKUP(B109,'Liste de Distrib. Hebd.'!$B$13:$AE$103,21,FALSE)</f>
        <v>0</v>
      </c>
      <c r="E109" s="109">
        <f>D109*'Budget et Recensement'!$B$4</f>
        <v>0</v>
      </c>
      <c r="F109" s="248">
        <f>(D109/'BORDEREAU DE COMMANDE'!$D$37)*'Budget et Recensement'!$B$4</f>
        <v>0</v>
      </c>
      <c r="G109" s="110">
        <f>(E109/'BORDEREAU DE COMMANDE'!$D37)*('BORDEREAU DE COMMANDE'!$E37)</f>
        <v>0</v>
      </c>
    </row>
    <row r="110" spans="1:7" s="48" customFormat="1" ht="15.75">
      <c r="A110" s="131">
        <f>'Budget et Recensement'!$A$13</f>
        <v>4</v>
      </c>
      <c r="B110" s="93">
        <f t="shared" si="2"/>
        <v>72232</v>
      </c>
      <c r="C110" s="354" t="str">
        <f t="shared" si="2"/>
        <v>Pull Up Extra M 86-112cm (34-44po)</v>
      </c>
      <c r="D110" s="118">
        <f>HLOOKUP(B110,'Liste de Distrib. Hebd.'!$B$13:$AE$103,21,FALSE)</f>
        <v>0</v>
      </c>
      <c r="E110" s="109">
        <f>D110*'Budget et Recensement'!$B$4</f>
        <v>0</v>
      </c>
      <c r="F110" s="248">
        <f>(D110/'BORDEREAU DE COMMANDE'!$D$38)*'Budget et Recensement'!$B$4</f>
        <v>0</v>
      </c>
      <c r="G110" s="110">
        <f>(E110/'BORDEREAU DE COMMANDE'!$D38)*('BORDEREAU DE COMMANDE'!$E38)</f>
        <v>0</v>
      </c>
    </row>
    <row r="111" spans="1:7" s="48" customFormat="1" ht="15.75">
      <c r="A111" s="131">
        <f>'Budget et Recensement'!$A$13</f>
        <v>4</v>
      </c>
      <c r="B111" s="93">
        <f t="shared" si="2"/>
        <v>72332</v>
      </c>
      <c r="C111" s="107" t="str">
        <f t="shared" si="2"/>
        <v>Pull Up Extra G 114-147cm (45-58po)</v>
      </c>
      <c r="D111" s="118">
        <f>HLOOKUP(B111,'Liste de Distrib. Hebd.'!$B$13:$AE$103,21,FALSE)</f>
        <v>0</v>
      </c>
      <c r="E111" s="109">
        <f>D111*'Budget et Recensement'!$B$4</f>
        <v>0</v>
      </c>
      <c r="F111" s="248">
        <f>(D111/'BORDEREAU DE COMMANDE'!$D$39)*'Budget et Recensement'!$B$4</f>
        <v>0</v>
      </c>
      <c r="G111" s="110">
        <f>(E111/'BORDEREAU DE COMMANDE'!$D39)*('BORDEREAU DE COMMANDE'!$E39)</f>
        <v>0</v>
      </c>
    </row>
    <row r="112" spans="1:7" s="48" customFormat="1" ht="15.75">
      <c r="A112" s="131">
        <f>'Budget et Recensement'!$A$13</f>
        <v>4</v>
      </c>
      <c r="B112" s="93">
        <f t="shared" si="2"/>
        <v>72425</v>
      </c>
      <c r="C112" s="107" t="str">
        <f t="shared" si="2"/>
        <v>Pull Up Extra TG 140-168cm (55-66po)</v>
      </c>
      <c r="D112" s="118">
        <f>HLOOKUP(B112,'Liste de Distrib. Hebd.'!$B$13:$AE$103,21,FALSE)</f>
        <v>0</v>
      </c>
      <c r="E112" s="109">
        <f>D112*'Budget et Recensement'!$B$4</f>
        <v>0</v>
      </c>
      <c r="F112" s="248">
        <f>(D112/'BORDEREAU DE COMMANDE'!$D$40)*'Budget et Recensement'!$B$4</f>
        <v>0</v>
      </c>
      <c r="G112" s="110">
        <f>(E112/'BORDEREAU DE COMMANDE'!$D40)*('BORDEREAU DE COMMANDE'!$E40)</f>
        <v>0</v>
      </c>
    </row>
    <row r="113" spans="1:7" s="48" customFormat="1" ht="15.75">
      <c r="A113" s="131">
        <f>'Budget et Recensement'!$A$13</f>
        <v>4</v>
      </c>
      <c r="B113" s="93">
        <f t="shared" si="2"/>
        <v>72518</v>
      </c>
      <c r="C113" s="107" t="str">
        <f t="shared" si="2"/>
        <v>Pull Up Extra TTG 173-203cm (68-80po)</v>
      </c>
      <c r="D113" s="118">
        <f>HLOOKUP(B113,'Liste de Distrib. Hebd.'!$B$13:$AE$103,21,FALSE)</f>
        <v>0</v>
      </c>
      <c r="E113" s="109">
        <f>D113*'Budget et Recensement'!$B$4</f>
        <v>0</v>
      </c>
      <c r="F113" s="248">
        <f>(D113/'BORDEREAU DE COMMANDE'!$D$41)*'Budget et Recensement'!$B$4</f>
        <v>0</v>
      </c>
      <c r="G113" s="110">
        <f>(E113/'BORDEREAU DE COMMANDE'!$D41)*('BORDEREAU DE COMMANDE'!$E41)</f>
        <v>0</v>
      </c>
    </row>
    <row r="114" spans="1:7" s="48" customFormat="1" ht="15.75">
      <c r="A114" s="131">
        <f>'Budget et Recensement'!$A$13</f>
        <v>4</v>
      </c>
      <c r="B114" s="93">
        <f t="shared" si="2"/>
        <v>72235</v>
      </c>
      <c r="C114" s="107" t="str">
        <f t="shared" si="2"/>
        <v>Pull Up Super M 86-112cm (34-44po)</v>
      </c>
      <c r="D114" s="118">
        <f>HLOOKUP(B114,'Liste de Distrib. Hebd.'!$B$13:$AE$103,21,FALSE)</f>
        <v>0</v>
      </c>
      <c r="E114" s="109">
        <f>D114*'Budget et Recensement'!$B$4</f>
        <v>0</v>
      </c>
      <c r="F114" s="248">
        <f>(D114/'BORDEREAU DE COMMANDE'!$D$42)*'Budget et Recensement'!$B$4</f>
        <v>0</v>
      </c>
      <c r="G114" s="110">
        <f>(E114/'BORDEREAU DE COMMANDE'!$D42)*('BORDEREAU DE COMMANDE'!$E42)</f>
        <v>0</v>
      </c>
    </row>
    <row r="115" spans="1:7" s="48" customFormat="1" ht="15.75">
      <c r="A115" s="131">
        <f>'Budget et Recensement'!$A$13</f>
        <v>4</v>
      </c>
      <c r="B115" s="93">
        <f t="shared" si="2"/>
        <v>72325</v>
      </c>
      <c r="C115" s="107" t="str">
        <f t="shared" si="2"/>
        <v>Pull Up Super G 114-147cm (45-58po)</v>
      </c>
      <c r="D115" s="118">
        <f>HLOOKUP(B115,'Liste de Distrib. Hebd.'!$B$13:$AE$103,21,FALSE)</f>
        <v>0</v>
      </c>
      <c r="E115" s="109">
        <f>D115*'Budget et Recensement'!$B$4</f>
        <v>0</v>
      </c>
      <c r="F115" s="248">
        <f>(D115/'BORDEREAU DE COMMANDE'!$D$43)*'Budget et Recensement'!$B$4</f>
        <v>0</v>
      </c>
      <c r="G115" s="110">
        <f>(E115/'BORDEREAU DE COMMANDE'!$D43)*('BORDEREAU DE COMMANDE'!$E43)</f>
        <v>0</v>
      </c>
    </row>
    <row r="116" spans="1:7" s="48" customFormat="1" ht="15.75">
      <c r="A116" s="131">
        <f>'Budget et Recensement'!$A$13</f>
        <v>4</v>
      </c>
      <c r="B116" s="93">
        <f t="shared" si="2"/>
        <v>72427</v>
      </c>
      <c r="C116" s="107" t="str">
        <f t="shared" si="2"/>
        <v>Pull Up Super TG 140-168cm (55-66po)</v>
      </c>
      <c r="D116" s="118">
        <f>HLOOKUP(B116,'Liste de Distrib. Hebd.'!$B$13:$AE$103,21,FALSE)</f>
        <v>0</v>
      </c>
      <c r="E116" s="109">
        <f>D116*'Budget et Recensement'!$B$4</f>
        <v>0</v>
      </c>
      <c r="F116" s="248">
        <f>(D116/'BORDEREAU DE COMMANDE'!$D$44)*'Budget et Recensement'!$B$4</f>
        <v>0</v>
      </c>
      <c r="G116" s="110">
        <f>(E116/'BORDEREAU DE COMMANDE'!$D44)*('BORDEREAU DE COMMANDE'!$E44)</f>
        <v>0</v>
      </c>
    </row>
    <row r="117" spans="1:7" s="48" customFormat="1" ht="15.75">
      <c r="A117" s="131">
        <f>'Budget et Recensement'!$A$13</f>
        <v>4</v>
      </c>
      <c r="B117" s="93">
        <f t="shared" si="2"/>
        <v>50600</v>
      </c>
      <c r="C117" s="107" t="str">
        <f t="shared" si="2"/>
        <v>Coussinet pour homme</v>
      </c>
      <c r="D117" s="118">
        <f>HLOOKUP(B117,'Liste de Distrib. Hebd.'!$B$13:$AE$103,21,FALSE)</f>
        <v>0</v>
      </c>
      <c r="E117" s="109">
        <f>D117*'Budget et Recensement'!$B$4</f>
        <v>0</v>
      </c>
      <c r="F117" s="248">
        <f>(D117/'BORDEREAU DE COMMANDE'!$D$45)*'Budget et Recensement'!$B$4</f>
        <v>0</v>
      </c>
      <c r="G117" s="110">
        <f>(E117/'BORDEREAU DE COMMANDE'!$D45)*('BORDEREAU DE COMMANDE'!$E45)</f>
        <v>0</v>
      </c>
    </row>
    <row r="118" spans="1:7" s="48" customFormat="1" ht="15.75">
      <c r="A118" s="131">
        <f>'Budget et Recensement'!$A$13</f>
        <v>4</v>
      </c>
      <c r="B118" s="93">
        <f t="shared" si="2"/>
        <v>62418</v>
      </c>
      <c r="C118" s="107" t="str">
        <f t="shared" si="2"/>
        <v>Coussinet regulier de jour (Bleu)</v>
      </c>
      <c r="D118" s="118">
        <f>HLOOKUP(B118,'Liste de Distrib. Hebd.'!$B$13:$AE$103,21,FALSE)</f>
        <v>0</v>
      </c>
      <c r="E118" s="109">
        <f>D118*'Budget et Recensement'!$B$4</f>
        <v>0</v>
      </c>
      <c r="F118" s="248">
        <f>(D118/'BORDEREAU DE COMMANDE'!$D$46)*'Budget et Recensement'!$B$4</f>
        <v>0</v>
      </c>
      <c r="G118" s="110">
        <f>(E118/'BORDEREAU DE COMMANDE'!$D46)*('BORDEREAU DE COMMANDE'!$E46)</f>
        <v>0</v>
      </c>
    </row>
    <row r="119" spans="1:7" s="48" customFormat="1" ht="15.75">
      <c r="A119" s="131">
        <f>'Budget et Recensement'!$A$13</f>
        <v>4</v>
      </c>
      <c r="B119" s="93">
        <f t="shared" si="2"/>
        <v>62618</v>
      </c>
      <c r="C119" s="107" t="str">
        <f t="shared" si="2"/>
        <v>Coussinet Plus de jour (Jaune)</v>
      </c>
      <c r="D119" s="118">
        <f>HLOOKUP(B119,'Liste de Distrib. Hebd.'!$B$13:$AE$103,21,FALSE)</f>
        <v>0</v>
      </c>
      <c r="E119" s="109">
        <f>D119*'Budget et Recensement'!$B$4</f>
        <v>0</v>
      </c>
      <c r="F119" s="248">
        <f>(D119/'BORDEREAU DE COMMANDE'!$D$47)*'Budget et Recensement'!$B$4</f>
        <v>0</v>
      </c>
      <c r="G119" s="110">
        <f>(E119/'BORDEREAU DE COMMANDE'!$D47)*('BORDEREAU DE COMMANDE'!$E47)</f>
        <v>0</v>
      </c>
    </row>
    <row r="120" spans="1:7" s="48" customFormat="1" ht="15.75">
      <c r="A120" s="131">
        <f>'Budget et Recensement'!$A$13</f>
        <v>4</v>
      </c>
      <c r="B120" s="93">
        <f t="shared" si="2"/>
        <v>62718</v>
      </c>
      <c r="C120" s="107" t="str">
        <f t="shared" si="2"/>
        <v>Coussinet Super nuit (Vert)</v>
      </c>
      <c r="D120" s="118">
        <f>HLOOKUP(B120,'Liste de Distrib. Hebd.'!$B$13:$AE$103,21,FALSE)</f>
        <v>0</v>
      </c>
      <c r="E120" s="109">
        <f>D120*'Budget et Recensement'!$B$4</f>
        <v>0</v>
      </c>
      <c r="F120" s="248">
        <f>(D120/'BORDEREAU DE COMMANDE'!$D$48)*'Budget et Recensement'!$B$4</f>
        <v>0</v>
      </c>
      <c r="G120" s="110">
        <f>(E120/'BORDEREAU DE COMMANDE'!$D48)*('BORDEREAU DE COMMANDE'!$E48)</f>
        <v>0</v>
      </c>
    </row>
    <row r="121" spans="1:7" s="48" customFormat="1" ht="15.75">
      <c r="A121" s="131">
        <f>'Budget et Recensement'!$A$13</f>
        <v>4</v>
      </c>
      <c r="B121" s="93">
        <f t="shared" si="2"/>
        <v>62321</v>
      </c>
      <c r="C121" s="107" t="str">
        <f t="shared" si="2"/>
        <v>Coussinet Extra Comfort</v>
      </c>
      <c r="D121" s="118">
        <f>HLOOKUP(B121,'Liste de Distrib. Hebd.'!$B$13:$AE$103,21,FALSE)</f>
        <v>0</v>
      </c>
      <c r="E121" s="109">
        <f>D121*'Budget et Recensement'!$B$4</f>
        <v>0</v>
      </c>
      <c r="F121" s="248">
        <f>(D121/'BORDEREAU DE COMMANDE'!$D$49)*'Budget et Recensement'!$B$4</f>
        <v>0</v>
      </c>
      <c r="G121" s="110">
        <f>(E121/'BORDEREAU DE COMMANDE'!$D49)*('BORDEREAU DE COMMANDE'!$E49)</f>
        <v>0</v>
      </c>
    </row>
    <row r="122" spans="1:7" s="48" customFormat="1" ht="15.75">
      <c r="A122" s="131">
        <f>'Budget et Recensement'!$A$13</f>
        <v>4</v>
      </c>
      <c r="B122" s="93">
        <f t="shared" si="2"/>
        <v>66100</v>
      </c>
      <c r="C122" s="107" t="str">
        <f t="shared" si="2"/>
        <v>Culotte Petite 4 attaches 56-91cm (22-36po)</v>
      </c>
      <c r="D122" s="118">
        <f>HLOOKUP(B122,'Liste de Distrib. Hebd.'!$B$13:$AE$103,21,FALSE)</f>
        <v>0</v>
      </c>
      <c r="E122" s="109">
        <f>D122*'Budget et Recensement'!$B$4</f>
        <v>0</v>
      </c>
      <c r="F122" s="248">
        <f>(D122/'BORDEREAU DE COMMANDE'!$D$50)*'Budget et Recensement'!$B$4</f>
        <v>0</v>
      </c>
      <c r="G122" s="110">
        <f>(E122/'BORDEREAU DE COMMANDE'!$D50)*('BORDEREAU DE COMMANDE'!$E50)</f>
        <v>0</v>
      </c>
    </row>
    <row r="123" spans="1:7" s="48" customFormat="1" ht="15.75">
      <c r="A123" s="131">
        <f>'Budget et Recensement'!$A$13</f>
        <v>4</v>
      </c>
      <c r="B123" s="93">
        <f t="shared" si="2"/>
        <v>67802</v>
      </c>
      <c r="C123" s="107" t="str">
        <f t="shared" si="2"/>
        <v>Culotte Stretch Ultra M/R 84-132cm (35-52po)</v>
      </c>
      <c r="D123" s="118">
        <f>HLOOKUP(B123,'Liste de Distrib. Hebd.'!$B$13:$AE$103,21,FALSE)</f>
        <v>0</v>
      </c>
      <c r="E123" s="109">
        <f>D123*'Budget et Recensement'!$B$4</f>
        <v>0</v>
      </c>
      <c r="F123" s="248">
        <f>(D123/'BORDEREAU DE COMMANDE'!$D$51)*'Budget et Recensement'!$B$4</f>
        <v>0</v>
      </c>
      <c r="G123" s="110">
        <f>(E123/'BORDEREAU DE COMMANDE'!$D51)*('BORDEREAU DE COMMANDE'!$E51)</f>
        <v>0</v>
      </c>
    </row>
    <row r="124" spans="1:7" s="48" customFormat="1" ht="15.75">
      <c r="A124" s="131">
        <f>'Budget et Recensement'!$A$13</f>
        <v>4</v>
      </c>
      <c r="B124" s="93">
        <f t="shared" si="2"/>
        <v>67803</v>
      </c>
      <c r="C124" s="107" t="str">
        <f t="shared" si="2"/>
        <v>Culotte Stretch Ultra L/XL 104-163cm (41-64po)</v>
      </c>
      <c r="D124" s="118">
        <f>HLOOKUP(B124,'Liste de Distrib. Hebd.'!$B$13:$AE$103,21,FALSE)</f>
        <v>0</v>
      </c>
      <c r="E124" s="109">
        <f>D124*'Budget et Recensement'!$B$4</f>
        <v>0</v>
      </c>
      <c r="F124" s="248">
        <f>(D124/'BORDEREAU DE COMMANDE'!$D$52)*'Budget et Recensement'!$B$4</f>
        <v>0</v>
      </c>
      <c r="G124" s="110">
        <f>(E124/'BORDEREAU DE COMMANDE'!$D52)*('BORDEREAU DE COMMANDE'!$E52)</f>
        <v>0</v>
      </c>
    </row>
    <row r="125" spans="1:7" s="48" customFormat="1" ht="15.75">
      <c r="A125" s="131">
        <f>'Budget et Recensement'!$A$13</f>
        <v>4</v>
      </c>
      <c r="B125" s="93">
        <f t="shared" si="2"/>
        <v>61390</v>
      </c>
      <c r="C125" s="107" t="str">
        <f t="shared" si="2"/>
        <v>Culotte Stretch Ultra TTG 163-178cm (64-70po)</v>
      </c>
      <c r="D125" s="118">
        <f>HLOOKUP(B125,'Liste de Distrib. Hebd.'!$B$13:$AE$103,21,FALSE)</f>
        <v>0</v>
      </c>
      <c r="E125" s="109">
        <f>D125*'Budget et Recensement'!$B$4</f>
        <v>0</v>
      </c>
      <c r="F125" s="248">
        <f>(D125/'BORDEREAU DE COMMANDE'!$D$53)*'Budget et Recensement'!$B$4</f>
        <v>0</v>
      </c>
      <c r="G125" s="110">
        <f>(E125/'BORDEREAU DE COMMANDE'!$D53)*('BORDEREAU DE COMMANDE'!$E53)</f>
        <v>0</v>
      </c>
    </row>
    <row r="126" spans="1:7" s="48" customFormat="1" ht="15.75">
      <c r="A126" s="131">
        <f>'Budget et Recensement'!$A$13</f>
        <v>4</v>
      </c>
      <c r="B126" s="93">
        <f t="shared" si="2"/>
        <v>61391</v>
      </c>
      <c r="C126" s="107" t="str">
        <f t="shared" si="2"/>
        <v>Culotte Stretch Super TTTG 175-244cm (69-96po)</v>
      </c>
      <c r="D126" s="118">
        <f>HLOOKUP(B126,'Liste de Distrib. Hebd.'!$B$13:$AE$103,21,FALSE)</f>
        <v>0</v>
      </c>
      <c r="E126" s="109">
        <f>D126*'Budget et Recensement'!$B$4</f>
        <v>0</v>
      </c>
      <c r="F126" s="248">
        <f>(D126/'BORDEREAU DE COMMANDE'!$D$54)*'Budget et Recensement'!$B$4</f>
        <v>0</v>
      </c>
      <c r="G126" s="110">
        <f>(E126/'BORDEREAU DE COMMANDE'!$D54)*('BORDEREAU DE COMMANDE'!$E54)</f>
        <v>0</v>
      </c>
    </row>
    <row r="127" spans="1:7" s="48" customFormat="1" ht="15.75">
      <c r="A127" s="131">
        <f>'Budget et Recensement'!$A$13</f>
        <v>4</v>
      </c>
      <c r="B127" s="93">
        <f t="shared" si="2"/>
        <v>67902</v>
      </c>
      <c r="C127" s="107" t="str">
        <f t="shared" si="2"/>
        <v>Culotte Stretch Super M/R 84-132cm (33-52po)</v>
      </c>
      <c r="D127" s="118">
        <f>HLOOKUP(B127,'Liste de Distrib. Hebd.'!$B$13:$AE$103,21,FALSE)</f>
        <v>0</v>
      </c>
      <c r="E127" s="109">
        <f>D127*'Budget et Recensement'!$B$4</f>
        <v>0</v>
      </c>
      <c r="F127" s="248">
        <f>(D127/'BORDEREAU DE COMMANDE'!$D$55)*'Budget et Recensement'!$B$4</f>
        <v>0</v>
      </c>
      <c r="G127" s="110">
        <f>(E127/'BORDEREAU DE COMMANDE'!$D55)*('BORDEREAU DE COMMANDE'!$E55)</f>
        <v>0</v>
      </c>
    </row>
    <row r="128" spans="1:7" s="48" customFormat="1" ht="15.75">
      <c r="A128" s="131">
        <f>'Budget et Recensement'!$A$13</f>
        <v>4</v>
      </c>
      <c r="B128" s="93">
        <f t="shared" si="2"/>
        <v>67903</v>
      </c>
      <c r="C128" s="107" t="str">
        <f t="shared" si="2"/>
        <v>Culotte Stretch Super L/XL 104-163cm (41-64po)</v>
      </c>
      <c r="D128" s="118">
        <f>HLOOKUP(B128,'Liste de Distrib. Hebd.'!$B$13:$AE$103,21,FALSE)</f>
        <v>0</v>
      </c>
      <c r="E128" s="109">
        <f>D128*'Budget et Recensement'!$B$4</f>
        <v>0</v>
      </c>
      <c r="F128" s="248">
        <f>(D128/'BORDEREAU DE COMMANDE'!$D$56)*'Budget et Recensement'!$B$4</f>
        <v>0</v>
      </c>
      <c r="G128" s="110">
        <f>(E128/'BORDEREAU DE COMMANDE'!$D56)*('BORDEREAU DE COMMANDE'!$E56)</f>
        <v>0</v>
      </c>
    </row>
    <row r="129" spans="1:7" s="48" customFormat="1" ht="15.75">
      <c r="A129" s="131">
        <f>'Budget et Recensement'!$A$13</f>
        <v>4</v>
      </c>
      <c r="B129" s="93">
        <f t="shared" si="2"/>
        <v>67804</v>
      </c>
      <c r="C129" s="107" t="str">
        <f t="shared" si="2"/>
        <v>Culotte Flex Super #8 61-87cm (24-34po)</v>
      </c>
      <c r="D129" s="118">
        <f>HLOOKUP(B129,'Liste de Distrib. Hebd.'!$B$13:$AE$103,21,FALSE)</f>
        <v>0</v>
      </c>
      <c r="E129" s="109">
        <f>D129*'Budget et Recensement'!$B$4</f>
        <v>0</v>
      </c>
      <c r="F129" s="248">
        <f>(D129/'BORDEREAU DE COMMANDE'!$D$57)*'Budget et Recensement'!$B$4</f>
        <v>0</v>
      </c>
      <c r="G129" s="110">
        <f>(E129/'BORDEREAU DE COMMANDE'!$D57)*('BORDEREAU DE COMMANDE'!$E57)</f>
        <v>0</v>
      </c>
    </row>
    <row r="130" spans="1:7" s="48" customFormat="1" ht="15.75">
      <c r="A130" s="131">
        <f>'Budget et Recensement'!$A$13</f>
        <v>4</v>
      </c>
      <c r="B130" s="93">
        <f t="shared" si="2"/>
        <v>67805</v>
      </c>
      <c r="C130" s="107" t="str">
        <f t="shared" si="2"/>
        <v>Culotte Flex Super #12 71-107cm (28-42po)</v>
      </c>
      <c r="D130" s="118">
        <f>HLOOKUP(B130,'Liste de Distrib. Hebd.'!$B$13:$AE$103,21,FALSE)</f>
        <v>0</v>
      </c>
      <c r="E130" s="109">
        <f>D130*'Budget et Recensement'!$B$4</f>
        <v>0</v>
      </c>
      <c r="F130" s="248">
        <f>(D130/'BORDEREAU DE COMMANDE'!$D$58)*'Budget et Recensement'!$B$4</f>
        <v>0</v>
      </c>
      <c r="G130" s="110">
        <f>(E130/'BORDEREAU DE COMMANDE'!$D58)*('BORDEREAU DE COMMANDE'!$E58)</f>
        <v>0</v>
      </c>
    </row>
    <row r="131" spans="1:7" s="48" customFormat="1" ht="15.75">
      <c r="A131" s="131">
        <f>'Budget et Recensement'!$A$13</f>
        <v>4</v>
      </c>
      <c r="B131" s="93">
        <f t="shared" si="2"/>
        <v>67806</v>
      </c>
      <c r="C131" s="107" t="str">
        <f t="shared" si="2"/>
        <v>Culotte Flex Super #16 84-27cm (33-50po)</v>
      </c>
      <c r="D131" s="118">
        <f>HLOOKUP(B131,'Liste de Distrib. Hebd.'!$B$13:$AE$103,21,FALSE)</f>
        <v>0</v>
      </c>
      <c r="E131" s="109">
        <f>D131*'Budget et Recensement'!$B$4</f>
        <v>0</v>
      </c>
      <c r="F131" s="248">
        <f>(D131/'BORDEREAU DE COMMANDE'!$D$59)*'Budget et Recensement'!$B$4</f>
        <v>0</v>
      </c>
      <c r="G131" s="110">
        <f>(E131/'BORDEREAU DE COMMANDE'!$D59)*('BORDEREAU DE COMMANDE'!$E59)</f>
        <v>0</v>
      </c>
    </row>
    <row r="132" spans="1:7" s="48" customFormat="1" ht="15.75">
      <c r="A132" s="131">
        <f>'Budget et Recensement'!$A$13</f>
        <v>4</v>
      </c>
      <c r="B132" s="93">
        <f t="shared" si="2"/>
        <v>67807</v>
      </c>
      <c r="C132" s="107" t="str">
        <f t="shared" si="2"/>
        <v>Culotte Flex Super #20 104-155cm (41-61po)</v>
      </c>
      <c r="D132" s="118">
        <f>HLOOKUP(B132,'Liste de Distrib. Hebd.'!$B$13:$AE$103,21,FALSE)</f>
        <v>0</v>
      </c>
      <c r="E132" s="109">
        <f>D132*'Budget et Recensement'!$B$4</f>
        <v>0</v>
      </c>
      <c r="F132" s="248">
        <f>(D132/'BORDEREAU DE COMMANDE'!$D$60)*'Budget et Recensement'!$B$4</f>
        <v>0</v>
      </c>
      <c r="G132" s="110">
        <f>(E132/'BORDEREAU DE COMMANDE'!$D60)*('BORDEREAU DE COMMANDE'!$E60)</f>
        <v>0</v>
      </c>
    </row>
    <row r="133" spans="1:7" s="48" customFormat="1" ht="15.75">
      <c r="A133" s="131">
        <f>'Budget et Recensement'!$A$13</f>
        <v>4</v>
      </c>
      <c r="B133" s="93">
        <f t="shared" si="2"/>
        <v>61375</v>
      </c>
      <c r="C133" s="107" t="str">
        <f t="shared" si="2"/>
        <v>Culotte Bariatrique Ultra Peche 152-63cm (60-64po)</v>
      </c>
      <c r="D133" s="118">
        <f>HLOOKUP(B133,'Liste de Distrib. Hebd.'!$B$13:$AE$103,21,FALSE)</f>
        <v>0</v>
      </c>
      <c r="E133" s="109">
        <f>D133*'Budget et Recensement'!$B$4</f>
        <v>0</v>
      </c>
      <c r="F133" s="248">
        <f>(D133/'BORDEREAU DE COMMANDE'!$D$61)*'Budget et Recensement'!$B$4</f>
        <v>0</v>
      </c>
      <c r="G133" s="110">
        <f>(E133/'BORDEREAU DE COMMANDE'!$D61)*('BORDEREAU DE COMMANDE'!$E61)</f>
        <v>0</v>
      </c>
    </row>
    <row r="134" spans="1:7" s="48" customFormat="1" ht="16.5" thickBot="1">
      <c r="A134" s="125"/>
      <c r="B134" s="94"/>
      <c r="C134" s="126"/>
      <c r="D134" s="127"/>
      <c r="E134" s="128"/>
      <c r="F134" s="249"/>
      <c r="G134" s="115"/>
    </row>
    <row r="135" spans="1:7" s="48" customFormat="1" ht="16.5" thickBot="1">
      <c r="A135" s="250">
        <f>'Budget et Recensement'!$A$14</f>
        <v>5</v>
      </c>
      <c r="B135" s="116"/>
      <c r="C135" s="117"/>
      <c r="D135" s="120">
        <f>SUBTOTAL(9,D136:D166)</f>
        <v>0</v>
      </c>
      <c r="E135" s="120">
        <f>SUBTOTAL(9,E136:E166)</f>
        <v>0</v>
      </c>
      <c r="F135" s="251">
        <f>SUBTOTAL(9,F136:F166)</f>
        <v>0</v>
      </c>
      <c r="G135" s="124">
        <f>SUBTOTAL(9,G136:G166)</f>
        <v>0</v>
      </c>
    </row>
    <row r="136" spans="1:7" s="48" customFormat="1" ht="15.75">
      <c r="A136" s="131">
        <f>'Budget et Recensement'!$A$14</f>
        <v>5</v>
      </c>
      <c r="B136" s="93">
        <f t="shared" ref="B136:C165" si="3">B8</f>
        <v>72631</v>
      </c>
      <c r="C136" s="107" t="str">
        <f t="shared" si="3"/>
        <v>Pull Up Plus P 64-89cm (25-35po)</v>
      </c>
      <c r="D136" s="118">
        <f>HLOOKUP(B136,'Liste de Distrib. Hebd.'!$B$13:$AE$103,26,FALSE)</f>
        <v>0</v>
      </c>
      <c r="E136" s="109">
        <f>D136*'Budget et Recensement'!$B$4</f>
        <v>0</v>
      </c>
      <c r="F136" s="248">
        <f>(D136/'BORDEREAU DE COMMANDE'!$D$32)*'Budget et Recensement'!$B$4</f>
        <v>0</v>
      </c>
      <c r="G136" s="110">
        <f>(E136/'BORDEREAU DE COMMANDE'!$D32)*('BORDEREAU DE COMMANDE'!$E32)</f>
        <v>0</v>
      </c>
    </row>
    <row r="137" spans="1:7" s="48" customFormat="1" ht="15.75">
      <c r="A137" s="131">
        <f>'Budget et Recensement'!$A$14</f>
        <v>5</v>
      </c>
      <c r="B137" s="93">
        <f t="shared" si="3"/>
        <v>72632</v>
      </c>
      <c r="C137" s="107" t="str">
        <f t="shared" si="3"/>
        <v>Pull Up Plus M 86-112cm (34-44po)</v>
      </c>
      <c r="D137" s="118">
        <f>HLOOKUP(B137,'Liste de Distrib. Hebd.'!$B$13:$AE$103,26,FALSE)</f>
        <v>0</v>
      </c>
      <c r="E137" s="109">
        <f>D137*'Budget et Recensement'!$B$4</f>
        <v>0</v>
      </c>
      <c r="F137" s="248">
        <f>(D137/'BORDEREAU DE COMMANDE'!$D$33)*'Budget et Recensement'!$B$4</f>
        <v>0</v>
      </c>
      <c r="G137" s="110">
        <f>(E137/'BORDEREAU DE COMMANDE'!$D33)*('BORDEREAU DE COMMANDE'!$E33)</f>
        <v>0</v>
      </c>
    </row>
    <row r="138" spans="1:7" s="48" customFormat="1" ht="15.75">
      <c r="A138" s="131">
        <f>'Budget et Recensement'!$A$14</f>
        <v>5</v>
      </c>
      <c r="B138" s="93">
        <f t="shared" si="3"/>
        <v>72633</v>
      </c>
      <c r="C138" s="107" t="str">
        <f t="shared" si="3"/>
        <v>Pull Up Plus L 114-147cm (45-58po)</v>
      </c>
      <c r="D138" s="118">
        <f>HLOOKUP(B138,'Liste de Distrib. Hebd.'!$B$13:$AE$103,26,FALSE)</f>
        <v>0</v>
      </c>
      <c r="E138" s="109">
        <f>D138*'Budget et Recensement'!$B$4</f>
        <v>0</v>
      </c>
      <c r="F138" s="248">
        <f>(D138/'BORDEREAU DE COMMANDE'!$D$34)*'Budget et Recensement'!$B$4</f>
        <v>0</v>
      </c>
      <c r="G138" s="110">
        <f>(E138/'BORDEREAU DE COMMANDE'!$D34)*('BORDEREAU DE COMMANDE'!$E34)</f>
        <v>0</v>
      </c>
    </row>
    <row r="139" spans="1:7" s="48" customFormat="1" ht="15.75">
      <c r="A139" s="131">
        <f>'Budget et Recensement'!$A$14</f>
        <v>5</v>
      </c>
      <c r="B139" s="93">
        <f t="shared" si="3"/>
        <v>72634</v>
      </c>
      <c r="C139" s="107" t="str">
        <f t="shared" si="3"/>
        <v>Pull Up Plus TG 140-168cm (55-66po)</v>
      </c>
      <c r="D139" s="118">
        <f>HLOOKUP(B139,'Liste de Distrib. Hebd.'!$B$13:$AE$103,26,FALSE)</f>
        <v>0</v>
      </c>
      <c r="E139" s="109">
        <f>D139*'Budget et Recensement'!$B$4</f>
        <v>0</v>
      </c>
      <c r="F139" s="248">
        <f>(D139/'BORDEREAU DE COMMANDE'!$D$35)*'Budget et Recensement'!$B$4</f>
        <v>0</v>
      </c>
      <c r="G139" s="110">
        <f>(E139/'BORDEREAU DE COMMANDE'!$D35)*('BORDEREAU DE COMMANDE'!$E35)</f>
        <v>0</v>
      </c>
    </row>
    <row r="140" spans="1:7" s="48" customFormat="1" ht="15.75">
      <c r="A140" s="131">
        <f>'Budget et Recensement'!$A$14</f>
        <v>5</v>
      </c>
      <c r="B140" s="93">
        <f t="shared" si="3"/>
        <v>72508</v>
      </c>
      <c r="C140" s="354" t="str">
        <f t="shared" si="3"/>
        <v>Pull Up Plus TTG 173-203cm(68-80po)</v>
      </c>
      <c r="D140" s="118">
        <f>HLOOKUP(B140,'Liste de Distrib. Hebd.'!$B$13:$AE$103,26,FALSE)</f>
        <v>0</v>
      </c>
      <c r="E140" s="109">
        <f>D140*'Budget et Recensement'!$B$4</f>
        <v>0</v>
      </c>
      <c r="F140" s="248">
        <f>(D140/'BORDEREAU DE COMMANDE'!$D$36)*'Budget et Recensement'!$B$4</f>
        <v>0</v>
      </c>
      <c r="G140" s="110">
        <f>(E140/'BORDEREAU DE COMMANDE'!$D36)*('BORDEREAU DE COMMANDE'!$E36)</f>
        <v>0</v>
      </c>
    </row>
    <row r="141" spans="1:7" s="48" customFormat="1" ht="15.75">
      <c r="A141" s="131">
        <f>'Budget et Recensement'!$A$14</f>
        <v>5</v>
      </c>
      <c r="B141" s="93">
        <f t="shared" si="3"/>
        <v>72116</v>
      </c>
      <c r="C141" s="354" t="str">
        <f t="shared" si="3"/>
        <v>Pull Up Extra P 64-89cm (25-35po)</v>
      </c>
      <c r="D141" s="118">
        <f>HLOOKUP(B141,'Liste de Distrib. Hebd.'!$B$13:$AE$103,26,FALSE)</f>
        <v>0</v>
      </c>
      <c r="E141" s="109">
        <f>D141*'Budget et Recensement'!$B$4</f>
        <v>0</v>
      </c>
      <c r="F141" s="248">
        <f>(D141/'BORDEREAU DE COMMANDE'!$D$37)*'Budget et Recensement'!$B$4</f>
        <v>0</v>
      </c>
      <c r="G141" s="110">
        <f>(E141/'BORDEREAU DE COMMANDE'!$D37)*('BORDEREAU DE COMMANDE'!$E37)</f>
        <v>0</v>
      </c>
    </row>
    <row r="142" spans="1:7" s="48" customFormat="1" ht="15.75">
      <c r="A142" s="131">
        <f>'Budget et Recensement'!$A$14</f>
        <v>5</v>
      </c>
      <c r="B142" s="93">
        <f t="shared" si="3"/>
        <v>72232</v>
      </c>
      <c r="C142" s="354" t="str">
        <f t="shared" si="3"/>
        <v>Pull Up Extra M 86-112cm (34-44po)</v>
      </c>
      <c r="D142" s="118">
        <f>HLOOKUP(B142,'Liste de Distrib. Hebd.'!$B$13:$AE$103,26,FALSE)</f>
        <v>0</v>
      </c>
      <c r="E142" s="109">
        <f>D142*'Budget et Recensement'!$B$4</f>
        <v>0</v>
      </c>
      <c r="F142" s="248">
        <f>(D142/'BORDEREAU DE COMMANDE'!$D$38)*'Budget et Recensement'!$B$4</f>
        <v>0</v>
      </c>
      <c r="G142" s="110">
        <f>(E142/'BORDEREAU DE COMMANDE'!$D38)*('BORDEREAU DE COMMANDE'!$E38)</f>
        <v>0</v>
      </c>
    </row>
    <row r="143" spans="1:7" s="48" customFormat="1" ht="15.75">
      <c r="A143" s="131">
        <f>'Budget et Recensement'!$A$14</f>
        <v>5</v>
      </c>
      <c r="B143" s="93">
        <f t="shared" si="3"/>
        <v>72332</v>
      </c>
      <c r="C143" s="107" t="str">
        <f t="shared" si="3"/>
        <v>Pull Up Extra G 114-147cm (45-58po)</v>
      </c>
      <c r="D143" s="118">
        <f>HLOOKUP(B143,'Liste de Distrib. Hebd.'!$B$13:$AE$103,26,FALSE)</f>
        <v>0</v>
      </c>
      <c r="E143" s="109">
        <f>D143*'Budget et Recensement'!$B$4</f>
        <v>0</v>
      </c>
      <c r="F143" s="248">
        <f>(D143/'BORDEREAU DE COMMANDE'!$D$39)*'Budget et Recensement'!$B$4</f>
        <v>0</v>
      </c>
      <c r="G143" s="110">
        <f>(E143/'BORDEREAU DE COMMANDE'!$D39)*('BORDEREAU DE COMMANDE'!$E39)</f>
        <v>0</v>
      </c>
    </row>
    <row r="144" spans="1:7" s="48" customFormat="1" ht="15.75">
      <c r="A144" s="131">
        <f>'Budget et Recensement'!$A$14</f>
        <v>5</v>
      </c>
      <c r="B144" s="93">
        <f t="shared" si="3"/>
        <v>72425</v>
      </c>
      <c r="C144" s="107" t="str">
        <f t="shared" si="3"/>
        <v>Pull Up Extra TG 140-168cm (55-66po)</v>
      </c>
      <c r="D144" s="118">
        <f>HLOOKUP(B144,'Liste de Distrib. Hebd.'!$B$13:$AE$103,26,FALSE)</f>
        <v>0</v>
      </c>
      <c r="E144" s="109">
        <f>D144*'Budget et Recensement'!$B$4</f>
        <v>0</v>
      </c>
      <c r="F144" s="248">
        <f>(D144/'BORDEREAU DE COMMANDE'!$D$40)*'Budget et Recensement'!$B$4</f>
        <v>0</v>
      </c>
      <c r="G144" s="110">
        <f>(E144/'BORDEREAU DE COMMANDE'!$D40)*('BORDEREAU DE COMMANDE'!$E40)</f>
        <v>0</v>
      </c>
    </row>
    <row r="145" spans="1:7" s="48" customFormat="1" ht="15.75">
      <c r="A145" s="131">
        <f>'Budget et Recensement'!$A$14</f>
        <v>5</v>
      </c>
      <c r="B145" s="93">
        <f t="shared" si="3"/>
        <v>72518</v>
      </c>
      <c r="C145" s="107" t="str">
        <f t="shared" si="3"/>
        <v>Pull Up Extra TTG 173-203cm (68-80po)</v>
      </c>
      <c r="D145" s="118">
        <f>HLOOKUP(B145,'Liste de Distrib. Hebd.'!$B$13:$AE$103,26,FALSE)</f>
        <v>0</v>
      </c>
      <c r="E145" s="109">
        <f>D145*'Budget et Recensement'!$B$4</f>
        <v>0</v>
      </c>
      <c r="F145" s="248">
        <f>(D145/'BORDEREAU DE COMMANDE'!$D$41)*'Budget et Recensement'!$B$4</f>
        <v>0</v>
      </c>
      <c r="G145" s="110">
        <f>(E145/'BORDEREAU DE COMMANDE'!$D41)*('BORDEREAU DE COMMANDE'!$E41)</f>
        <v>0</v>
      </c>
    </row>
    <row r="146" spans="1:7" s="48" customFormat="1" ht="15.75">
      <c r="A146" s="131">
        <f>'Budget et Recensement'!$A$14</f>
        <v>5</v>
      </c>
      <c r="B146" s="93">
        <f t="shared" si="3"/>
        <v>72235</v>
      </c>
      <c r="C146" s="107" t="str">
        <f t="shared" si="3"/>
        <v>Pull Up Super M 86-112cm (34-44po)</v>
      </c>
      <c r="D146" s="118">
        <f>HLOOKUP(B146,'Liste de Distrib. Hebd.'!$B$13:$AE$103,26,FALSE)</f>
        <v>0</v>
      </c>
      <c r="E146" s="109">
        <f>D146*'Budget et Recensement'!$B$4</f>
        <v>0</v>
      </c>
      <c r="F146" s="248">
        <f>(D146/'BORDEREAU DE COMMANDE'!$D$42)*'Budget et Recensement'!$B$4</f>
        <v>0</v>
      </c>
      <c r="G146" s="110">
        <f>(E146/'BORDEREAU DE COMMANDE'!$D42)*('BORDEREAU DE COMMANDE'!$E42)</f>
        <v>0</v>
      </c>
    </row>
    <row r="147" spans="1:7" s="48" customFormat="1" ht="15.75">
      <c r="A147" s="131">
        <f>'Budget et Recensement'!$A$14</f>
        <v>5</v>
      </c>
      <c r="B147" s="93">
        <f t="shared" si="3"/>
        <v>72325</v>
      </c>
      <c r="C147" s="107" t="str">
        <f t="shared" si="3"/>
        <v>Pull Up Super G 114-147cm (45-58po)</v>
      </c>
      <c r="D147" s="118">
        <f>HLOOKUP(B147,'Liste de Distrib. Hebd.'!$B$13:$AE$103,26,FALSE)</f>
        <v>0</v>
      </c>
      <c r="E147" s="109">
        <f>D147*'Budget et Recensement'!$B$4</f>
        <v>0</v>
      </c>
      <c r="F147" s="248">
        <f>(D147/'BORDEREAU DE COMMANDE'!$D$43)*'Budget et Recensement'!$B$4</f>
        <v>0</v>
      </c>
      <c r="G147" s="110">
        <f>(E147/'BORDEREAU DE COMMANDE'!$D43)*('BORDEREAU DE COMMANDE'!$E43)</f>
        <v>0</v>
      </c>
    </row>
    <row r="148" spans="1:7" s="48" customFormat="1" ht="15.75">
      <c r="A148" s="131">
        <f>'Budget et Recensement'!$A$14</f>
        <v>5</v>
      </c>
      <c r="B148" s="93">
        <f t="shared" si="3"/>
        <v>72427</v>
      </c>
      <c r="C148" s="107" t="str">
        <f t="shared" si="3"/>
        <v>Pull Up Super TG 140-168cm (55-66po)</v>
      </c>
      <c r="D148" s="118">
        <f>HLOOKUP(B148,'Liste de Distrib. Hebd.'!$B$13:$AE$103,26,FALSE)</f>
        <v>0</v>
      </c>
      <c r="E148" s="109">
        <f>D148*'Budget et Recensement'!$B$4</f>
        <v>0</v>
      </c>
      <c r="F148" s="248">
        <f>(D148/'BORDEREAU DE COMMANDE'!$D$44)*'Budget et Recensement'!$B$4</f>
        <v>0</v>
      </c>
      <c r="G148" s="110">
        <f>(E148/'BORDEREAU DE COMMANDE'!$D44)*('BORDEREAU DE COMMANDE'!$E44)</f>
        <v>0</v>
      </c>
    </row>
    <row r="149" spans="1:7" s="48" customFormat="1" ht="15.75">
      <c r="A149" s="131">
        <f>'Budget et Recensement'!$A$14</f>
        <v>5</v>
      </c>
      <c r="B149" s="93">
        <f t="shared" si="3"/>
        <v>50600</v>
      </c>
      <c r="C149" s="107" t="str">
        <f t="shared" si="3"/>
        <v>Coussinet pour homme</v>
      </c>
      <c r="D149" s="118">
        <f>HLOOKUP(B149,'Liste de Distrib. Hebd.'!$B$13:$AE$103,26,FALSE)</f>
        <v>0</v>
      </c>
      <c r="E149" s="109">
        <f>D149*'Budget et Recensement'!$B$4</f>
        <v>0</v>
      </c>
      <c r="F149" s="248">
        <f>(D149/'BORDEREAU DE COMMANDE'!$D$45)*'Budget et Recensement'!$B$4</f>
        <v>0</v>
      </c>
      <c r="G149" s="110">
        <f>(E149/'BORDEREAU DE COMMANDE'!$D45)*('BORDEREAU DE COMMANDE'!$E45)</f>
        <v>0</v>
      </c>
    </row>
    <row r="150" spans="1:7" s="48" customFormat="1" ht="15.75">
      <c r="A150" s="131">
        <f>'Budget et Recensement'!$A$14</f>
        <v>5</v>
      </c>
      <c r="B150" s="93">
        <f t="shared" si="3"/>
        <v>62418</v>
      </c>
      <c r="C150" s="107" t="str">
        <f t="shared" si="3"/>
        <v>Coussinet regulier de jour (Bleu)</v>
      </c>
      <c r="D150" s="118">
        <f>HLOOKUP(B150,'Liste de Distrib. Hebd.'!$B$13:$AE$103,26,FALSE)</f>
        <v>0</v>
      </c>
      <c r="E150" s="109">
        <f>D150*'Budget et Recensement'!$B$4</f>
        <v>0</v>
      </c>
      <c r="F150" s="248">
        <f>(D150/'BORDEREAU DE COMMANDE'!$D$46)*'Budget et Recensement'!$B$4</f>
        <v>0</v>
      </c>
      <c r="G150" s="110">
        <f>(E150/'BORDEREAU DE COMMANDE'!$D46)*('BORDEREAU DE COMMANDE'!$E46)</f>
        <v>0</v>
      </c>
    </row>
    <row r="151" spans="1:7" s="48" customFormat="1" ht="15.75">
      <c r="A151" s="131">
        <f>'Budget et Recensement'!$A$14</f>
        <v>5</v>
      </c>
      <c r="B151" s="93">
        <f t="shared" si="3"/>
        <v>62618</v>
      </c>
      <c r="C151" s="107" t="str">
        <f t="shared" si="3"/>
        <v>Coussinet Plus de jour (Jaune)</v>
      </c>
      <c r="D151" s="118">
        <f>HLOOKUP(B151,'Liste de Distrib. Hebd.'!$B$13:$AE$103,26,FALSE)</f>
        <v>0</v>
      </c>
      <c r="E151" s="109">
        <f>D151*'Budget et Recensement'!$B$4</f>
        <v>0</v>
      </c>
      <c r="F151" s="248">
        <f>(D151/'BORDEREAU DE COMMANDE'!$D$47)*'Budget et Recensement'!$B$4</f>
        <v>0</v>
      </c>
      <c r="G151" s="110">
        <f>(E151/'BORDEREAU DE COMMANDE'!$D47)*('BORDEREAU DE COMMANDE'!$E47)</f>
        <v>0</v>
      </c>
    </row>
    <row r="152" spans="1:7" s="48" customFormat="1" ht="15.75">
      <c r="A152" s="131">
        <f>'Budget et Recensement'!$A$14</f>
        <v>5</v>
      </c>
      <c r="B152" s="93">
        <f t="shared" si="3"/>
        <v>62718</v>
      </c>
      <c r="C152" s="107" t="str">
        <f t="shared" si="3"/>
        <v>Coussinet Super nuit (Vert)</v>
      </c>
      <c r="D152" s="118">
        <f>HLOOKUP(B152,'Liste de Distrib. Hebd.'!$B$13:$AE$103,26,FALSE)</f>
        <v>0</v>
      </c>
      <c r="E152" s="109">
        <f>D152*'Budget et Recensement'!$B$4</f>
        <v>0</v>
      </c>
      <c r="F152" s="248">
        <f>(D152/'BORDEREAU DE COMMANDE'!$D$48)*'Budget et Recensement'!$B$4</f>
        <v>0</v>
      </c>
      <c r="G152" s="110">
        <f>(E152/'BORDEREAU DE COMMANDE'!$D48)*('BORDEREAU DE COMMANDE'!$E48)</f>
        <v>0</v>
      </c>
    </row>
    <row r="153" spans="1:7" s="48" customFormat="1" ht="15.75">
      <c r="A153" s="131">
        <f>'Budget et Recensement'!$A$14</f>
        <v>5</v>
      </c>
      <c r="B153" s="93">
        <f t="shared" si="3"/>
        <v>62321</v>
      </c>
      <c r="C153" s="107" t="str">
        <f t="shared" si="3"/>
        <v>Coussinet Extra Comfort</v>
      </c>
      <c r="D153" s="118">
        <f>HLOOKUP(B153,'Liste de Distrib. Hebd.'!$B$13:$AE$103,26,FALSE)</f>
        <v>0</v>
      </c>
      <c r="E153" s="109">
        <f>D153*'Budget et Recensement'!$B$4</f>
        <v>0</v>
      </c>
      <c r="F153" s="248">
        <f>(D153/'BORDEREAU DE COMMANDE'!$D$49)*'Budget et Recensement'!$B$4</f>
        <v>0</v>
      </c>
      <c r="G153" s="110">
        <f>(E153/'BORDEREAU DE COMMANDE'!$D49)*('BORDEREAU DE COMMANDE'!$E49)</f>
        <v>0</v>
      </c>
    </row>
    <row r="154" spans="1:7" s="48" customFormat="1" ht="15.75">
      <c r="A154" s="131">
        <f>'Budget et Recensement'!$A$14</f>
        <v>5</v>
      </c>
      <c r="B154" s="93">
        <f t="shared" si="3"/>
        <v>66100</v>
      </c>
      <c r="C154" s="107" t="str">
        <f t="shared" si="3"/>
        <v>Culotte Petite 4 attaches 56-91cm (22-36po)</v>
      </c>
      <c r="D154" s="118">
        <f>HLOOKUP(B154,'Liste de Distrib. Hebd.'!$B$13:$AE$103,26,FALSE)</f>
        <v>0</v>
      </c>
      <c r="E154" s="109">
        <f>D154*'Budget et Recensement'!$B$4</f>
        <v>0</v>
      </c>
      <c r="F154" s="248">
        <f>(D154/'BORDEREAU DE COMMANDE'!$D$50)*'Budget et Recensement'!$B$4</f>
        <v>0</v>
      </c>
      <c r="G154" s="110">
        <f>(E154/'BORDEREAU DE COMMANDE'!$D50)*('BORDEREAU DE COMMANDE'!$E50)</f>
        <v>0</v>
      </c>
    </row>
    <row r="155" spans="1:7" s="48" customFormat="1" ht="15.75">
      <c r="A155" s="131">
        <f>'Budget et Recensement'!$A$14</f>
        <v>5</v>
      </c>
      <c r="B155" s="93">
        <f t="shared" si="3"/>
        <v>67802</v>
      </c>
      <c r="C155" s="107" t="str">
        <f t="shared" si="3"/>
        <v>Culotte Stretch Ultra M/R 84-132cm (35-52po)</v>
      </c>
      <c r="D155" s="118">
        <f>HLOOKUP(B155,'Liste de Distrib. Hebd.'!$B$13:$AE$103,26,FALSE)</f>
        <v>0</v>
      </c>
      <c r="E155" s="109">
        <f>D155*'Budget et Recensement'!$B$4</f>
        <v>0</v>
      </c>
      <c r="F155" s="248">
        <f>(D155/'BORDEREAU DE COMMANDE'!$D$51)*'Budget et Recensement'!$B$4</f>
        <v>0</v>
      </c>
      <c r="G155" s="110">
        <f>(E155/'BORDEREAU DE COMMANDE'!$D51)*('BORDEREAU DE COMMANDE'!$E51)</f>
        <v>0</v>
      </c>
    </row>
    <row r="156" spans="1:7" s="48" customFormat="1" ht="15.75">
      <c r="A156" s="131">
        <f>'Budget et Recensement'!$A$14</f>
        <v>5</v>
      </c>
      <c r="B156" s="93">
        <f t="shared" si="3"/>
        <v>67803</v>
      </c>
      <c r="C156" s="107" t="str">
        <f t="shared" si="3"/>
        <v>Culotte Stretch Ultra L/XL 104-163cm (41-64po)</v>
      </c>
      <c r="D156" s="118">
        <f>HLOOKUP(B156,'Liste de Distrib. Hebd.'!$B$13:$AE$103,26,FALSE)</f>
        <v>0</v>
      </c>
      <c r="E156" s="109">
        <f>D156*'Budget et Recensement'!$B$4</f>
        <v>0</v>
      </c>
      <c r="F156" s="248">
        <f>(D156/'BORDEREAU DE COMMANDE'!$D$52)*'Budget et Recensement'!$B$4</f>
        <v>0</v>
      </c>
      <c r="G156" s="110">
        <f>(E156/'BORDEREAU DE COMMANDE'!$D52)*('BORDEREAU DE COMMANDE'!$E52)</f>
        <v>0</v>
      </c>
    </row>
    <row r="157" spans="1:7" s="48" customFormat="1" ht="15.75">
      <c r="A157" s="131">
        <f>'Budget et Recensement'!$A$14</f>
        <v>5</v>
      </c>
      <c r="B157" s="93">
        <f t="shared" si="3"/>
        <v>61390</v>
      </c>
      <c r="C157" s="107" t="str">
        <f t="shared" si="3"/>
        <v>Culotte Stretch Ultra TTG 163-178cm (64-70po)</v>
      </c>
      <c r="D157" s="118">
        <f>HLOOKUP(B157,'Liste de Distrib. Hebd.'!$B$13:$AE$103,26,FALSE)</f>
        <v>0</v>
      </c>
      <c r="E157" s="109">
        <f>D157*'Budget et Recensement'!$B$4</f>
        <v>0</v>
      </c>
      <c r="F157" s="248">
        <f>(D157/'BORDEREAU DE COMMANDE'!$D$53)*'Budget et Recensement'!$B$4</f>
        <v>0</v>
      </c>
      <c r="G157" s="110">
        <f>(E157/'BORDEREAU DE COMMANDE'!$D53)*('BORDEREAU DE COMMANDE'!$E53)</f>
        <v>0</v>
      </c>
    </row>
    <row r="158" spans="1:7" s="48" customFormat="1" ht="15.75">
      <c r="A158" s="131">
        <f>'Budget et Recensement'!$A$14</f>
        <v>5</v>
      </c>
      <c r="B158" s="93">
        <f t="shared" si="3"/>
        <v>61391</v>
      </c>
      <c r="C158" s="107" t="str">
        <f t="shared" si="3"/>
        <v>Culotte Stretch Super TTTG 175-244cm (69-96po)</v>
      </c>
      <c r="D158" s="118">
        <f>HLOOKUP(B158,'Liste de Distrib. Hebd.'!$B$13:$AE$103,26,FALSE)</f>
        <v>0</v>
      </c>
      <c r="E158" s="109">
        <f>D158*'Budget et Recensement'!$B$4</f>
        <v>0</v>
      </c>
      <c r="F158" s="248">
        <f>(D158/'BORDEREAU DE COMMANDE'!$D$54)*'Budget et Recensement'!$B$4</f>
        <v>0</v>
      </c>
      <c r="G158" s="110">
        <f>(E158/'BORDEREAU DE COMMANDE'!$D54)*('BORDEREAU DE COMMANDE'!$E54)</f>
        <v>0</v>
      </c>
    </row>
    <row r="159" spans="1:7" s="48" customFormat="1" ht="15.75">
      <c r="A159" s="131">
        <f>'Budget et Recensement'!$A$14</f>
        <v>5</v>
      </c>
      <c r="B159" s="93">
        <f t="shared" si="3"/>
        <v>67902</v>
      </c>
      <c r="C159" s="107" t="str">
        <f t="shared" si="3"/>
        <v>Culotte Stretch Super M/R 84-132cm (33-52po)</v>
      </c>
      <c r="D159" s="118">
        <f>HLOOKUP(B159,'Liste de Distrib. Hebd.'!$B$13:$AE$103,26,FALSE)</f>
        <v>0</v>
      </c>
      <c r="E159" s="109">
        <f>D159*'Budget et Recensement'!$B$4</f>
        <v>0</v>
      </c>
      <c r="F159" s="248">
        <f>(D159/'BORDEREAU DE COMMANDE'!$D$55)*'Budget et Recensement'!$B$4</f>
        <v>0</v>
      </c>
      <c r="G159" s="110">
        <f>(E159/'BORDEREAU DE COMMANDE'!$D55)*('BORDEREAU DE COMMANDE'!$E55)</f>
        <v>0</v>
      </c>
    </row>
    <row r="160" spans="1:7" s="48" customFormat="1" ht="15.75">
      <c r="A160" s="131">
        <f>'Budget et Recensement'!$A$14</f>
        <v>5</v>
      </c>
      <c r="B160" s="93">
        <f t="shared" si="3"/>
        <v>67903</v>
      </c>
      <c r="C160" s="107" t="str">
        <f t="shared" si="3"/>
        <v>Culotte Stretch Super L/XL 104-163cm (41-64po)</v>
      </c>
      <c r="D160" s="118">
        <f>HLOOKUP(B160,'Liste de Distrib. Hebd.'!$B$13:$AE$103,26,FALSE)</f>
        <v>0</v>
      </c>
      <c r="E160" s="109">
        <f>D160*'Budget et Recensement'!$B$4</f>
        <v>0</v>
      </c>
      <c r="F160" s="248">
        <f>(D160/'BORDEREAU DE COMMANDE'!$D$56)*'Budget et Recensement'!$B$4</f>
        <v>0</v>
      </c>
      <c r="G160" s="110">
        <f>(E160/'BORDEREAU DE COMMANDE'!$D56)*('BORDEREAU DE COMMANDE'!$E56)</f>
        <v>0</v>
      </c>
    </row>
    <row r="161" spans="1:7" s="48" customFormat="1" ht="15.75">
      <c r="A161" s="131">
        <f>'Budget et Recensement'!$A$14</f>
        <v>5</v>
      </c>
      <c r="B161" s="93">
        <f t="shared" si="3"/>
        <v>67804</v>
      </c>
      <c r="C161" s="107" t="str">
        <f t="shared" si="3"/>
        <v>Culotte Flex Super #8 61-87cm (24-34po)</v>
      </c>
      <c r="D161" s="118">
        <f>HLOOKUP(B161,'Liste de Distrib. Hebd.'!$B$13:$AE$103,26,FALSE)</f>
        <v>0</v>
      </c>
      <c r="E161" s="109">
        <f>D161*'Budget et Recensement'!$B$4</f>
        <v>0</v>
      </c>
      <c r="F161" s="248">
        <f>(D161/'BORDEREAU DE COMMANDE'!$D$57)*'Budget et Recensement'!$B$4</f>
        <v>0</v>
      </c>
      <c r="G161" s="110">
        <f>(E161/'BORDEREAU DE COMMANDE'!$D57)*('BORDEREAU DE COMMANDE'!$E57)</f>
        <v>0</v>
      </c>
    </row>
    <row r="162" spans="1:7" s="48" customFormat="1" ht="15.75">
      <c r="A162" s="131">
        <f>'Budget et Recensement'!$A$14</f>
        <v>5</v>
      </c>
      <c r="B162" s="93">
        <f t="shared" si="3"/>
        <v>67805</v>
      </c>
      <c r="C162" s="107" t="str">
        <f t="shared" si="3"/>
        <v>Culotte Flex Super #12 71-107cm (28-42po)</v>
      </c>
      <c r="D162" s="118">
        <f>HLOOKUP(B162,'Liste de Distrib. Hebd.'!$B$13:$AE$103,26,FALSE)</f>
        <v>0</v>
      </c>
      <c r="E162" s="109">
        <f>D162*'Budget et Recensement'!$B$4</f>
        <v>0</v>
      </c>
      <c r="F162" s="248">
        <f>(D162/'BORDEREAU DE COMMANDE'!$D$58)*'Budget et Recensement'!$B$4</f>
        <v>0</v>
      </c>
      <c r="G162" s="110">
        <f>(E162/'BORDEREAU DE COMMANDE'!$D58)*('BORDEREAU DE COMMANDE'!$E58)</f>
        <v>0</v>
      </c>
    </row>
    <row r="163" spans="1:7" s="48" customFormat="1" ht="15.75">
      <c r="A163" s="131">
        <f>'Budget et Recensement'!$A$14</f>
        <v>5</v>
      </c>
      <c r="B163" s="93">
        <f t="shared" si="3"/>
        <v>67806</v>
      </c>
      <c r="C163" s="107" t="str">
        <f t="shared" si="3"/>
        <v>Culotte Flex Super #16 84-27cm (33-50po)</v>
      </c>
      <c r="D163" s="118">
        <f>HLOOKUP(B163,'Liste de Distrib. Hebd.'!$B$13:$AE$103,26,FALSE)</f>
        <v>0</v>
      </c>
      <c r="E163" s="109">
        <f>D163*'Budget et Recensement'!$B$4</f>
        <v>0</v>
      </c>
      <c r="F163" s="248">
        <f>(D163/'BORDEREAU DE COMMANDE'!$D$59)*'Budget et Recensement'!$B$4</f>
        <v>0</v>
      </c>
      <c r="G163" s="110">
        <f>(E163/'BORDEREAU DE COMMANDE'!$D59)*('BORDEREAU DE COMMANDE'!$E59)</f>
        <v>0</v>
      </c>
    </row>
    <row r="164" spans="1:7" s="48" customFormat="1" ht="15.75">
      <c r="A164" s="131">
        <f>'Budget et Recensement'!$A$14</f>
        <v>5</v>
      </c>
      <c r="B164" s="93">
        <f t="shared" si="3"/>
        <v>67807</v>
      </c>
      <c r="C164" s="107" t="str">
        <f t="shared" si="3"/>
        <v>Culotte Flex Super #20 104-155cm (41-61po)</v>
      </c>
      <c r="D164" s="118">
        <f>HLOOKUP(B164,'Liste de Distrib. Hebd.'!$B$13:$AE$103,26,FALSE)</f>
        <v>0</v>
      </c>
      <c r="E164" s="109">
        <f>D164*'Budget et Recensement'!$B$4</f>
        <v>0</v>
      </c>
      <c r="F164" s="248">
        <f>(D164/'BORDEREAU DE COMMANDE'!$D$60)*'Budget et Recensement'!$B$4</f>
        <v>0</v>
      </c>
      <c r="G164" s="110">
        <f>(E164/'BORDEREAU DE COMMANDE'!$D60)*('BORDEREAU DE COMMANDE'!$E60)</f>
        <v>0</v>
      </c>
    </row>
    <row r="165" spans="1:7" s="48" customFormat="1" ht="15.75">
      <c r="A165" s="131">
        <f>'Budget et Recensement'!$A$14</f>
        <v>5</v>
      </c>
      <c r="B165" s="93">
        <f t="shared" si="3"/>
        <v>61375</v>
      </c>
      <c r="C165" s="107" t="str">
        <f t="shared" si="3"/>
        <v>Culotte Bariatrique Ultra Peche 152-63cm (60-64po)</v>
      </c>
      <c r="D165" s="118">
        <f>HLOOKUP(B165,'Liste de Distrib. Hebd.'!$B$13:$AE$103,26,FALSE)</f>
        <v>0</v>
      </c>
      <c r="E165" s="109">
        <f>D165*'Budget et Recensement'!$B$4</f>
        <v>0</v>
      </c>
      <c r="F165" s="248">
        <f>(D165/'BORDEREAU DE COMMANDE'!$D$61)*'Budget et Recensement'!$B$4</f>
        <v>0</v>
      </c>
      <c r="G165" s="110">
        <f>(E165/'BORDEREAU DE COMMANDE'!$D61)*('BORDEREAU DE COMMANDE'!$E61)</f>
        <v>0</v>
      </c>
    </row>
    <row r="166" spans="1:7" s="48" customFormat="1" ht="16.5" thickBot="1">
      <c r="A166" s="252"/>
      <c r="B166" s="111"/>
      <c r="C166" s="112"/>
      <c r="D166" s="113"/>
      <c r="E166" s="114"/>
      <c r="F166" s="253"/>
      <c r="G166" s="119"/>
    </row>
    <row r="167" spans="1:7" s="48" customFormat="1" ht="17.25" thickTop="1" thickBot="1">
      <c r="A167" s="254">
        <f>'Budget et Recensement'!$A$15</f>
        <v>6</v>
      </c>
      <c r="B167" s="116"/>
      <c r="C167" s="117"/>
      <c r="D167" s="120">
        <f>SUBTOTAL(9,D168:D198)</f>
        <v>0</v>
      </c>
      <c r="E167" s="105">
        <f>SUBTOTAL(9,E168:E198)</f>
        <v>0</v>
      </c>
      <c r="F167" s="255">
        <f>SUBTOTAL(9,F168:F198)</f>
        <v>0</v>
      </c>
      <c r="G167" s="106">
        <f>SUBTOTAL(9,G168:G198)</f>
        <v>0</v>
      </c>
    </row>
    <row r="168" spans="1:7" s="48" customFormat="1" ht="15.75">
      <c r="A168" s="131">
        <f>'Budget et Recensement'!$A$15</f>
        <v>6</v>
      </c>
      <c r="B168" s="93">
        <f t="shared" ref="B168:C197" si="4">B8</f>
        <v>72631</v>
      </c>
      <c r="C168" s="107" t="str">
        <f t="shared" si="4"/>
        <v>Pull Up Plus P 64-89cm (25-35po)</v>
      </c>
      <c r="D168" s="118">
        <f>HLOOKUP(B168,'Liste de Distrib. Hebd.'!$B$13:$AE$103,31,FALSE)</f>
        <v>0</v>
      </c>
      <c r="E168" s="109">
        <f>D168*'Budget et Recensement'!$B$4</f>
        <v>0</v>
      </c>
      <c r="F168" s="248">
        <f>(D168/'BORDEREAU DE COMMANDE'!$D$32)*'Budget et Recensement'!$B$4</f>
        <v>0</v>
      </c>
      <c r="G168" s="110">
        <f>(E168/'BORDEREAU DE COMMANDE'!$D32)*('BORDEREAU DE COMMANDE'!$E32)</f>
        <v>0</v>
      </c>
    </row>
    <row r="169" spans="1:7" s="48" customFormat="1" ht="15.75">
      <c r="A169" s="131">
        <f>'Budget et Recensement'!$A$15</f>
        <v>6</v>
      </c>
      <c r="B169" s="93">
        <f t="shared" si="4"/>
        <v>72632</v>
      </c>
      <c r="C169" s="107" t="str">
        <f t="shared" si="4"/>
        <v>Pull Up Plus M 86-112cm (34-44po)</v>
      </c>
      <c r="D169" s="118">
        <f>HLOOKUP(B169,'Liste de Distrib. Hebd.'!$B$13:$AE$103,31,FALSE)</f>
        <v>0</v>
      </c>
      <c r="E169" s="109">
        <f>D169*'Budget et Recensement'!$B$4</f>
        <v>0</v>
      </c>
      <c r="F169" s="248">
        <f>(D169/'BORDEREAU DE COMMANDE'!$D$33)*'Budget et Recensement'!$B$4</f>
        <v>0</v>
      </c>
      <c r="G169" s="110">
        <f>(E169/'BORDEREAU DE COMMANDE'!$D33)*('BORDEREAU DE COMMANDE'!$E33)</f>
        <v>0</v>
      </c>
    </row>
    <row r="170" spans="1:7" s="48" customFormat="1" ht="15.75">
      <c r="A170" s="131">
        <f>'Budget et Recensement'!$A$15</f>
        <v>6</v>
      </c>
      <c r="B170" s="93">
        <f t="shared" si="4"/>
        <v>72633</v>
      </c>
      <c r="C170" s="107" t="str">
        <f t="shared" si="4"/>
        <v>Pull Up Plus L 114-147cm (45-58po)</v>
      </c>
      <c r="D170" s="118">
        <f>HLOOKUP(B170,'Liste de Distrib. Hebd.'!$B$13:$AE$103,31,FALSE)</f>
        <v>0</v>
      </c>
      <c r="E170" s="109">
        <f>D170*'Budget et Recensement'!$B$4</f>
        <v>0</v>
      </c>
      <c r="F170" s="248">
        <f>(D170/'BORDEREAU DE COMMANDE'!$D$34)*'Budget et Recensement'!$B$4</f>
        <v>0</v>
      </c>
      <c r="G170" s="110">
        <f>(E170/'BORDEREAU DE COMMANDE'!$D34)*('BORDEREAU DE COMMANDE'!$E34)</f>
        <v>0</v>
      </c>
    </row>
    <row r="171" spans="1:7" s="48" customFormat="1" ht="15.75">
      <c r="A171" s="131">
        <f>'Budget et Recensement'!$A$15</f>
        <v>6</v>
      </c>
      <c r="B171" s="93">
        <f t="shared" si="4"/>
        <v>72634</v>
      </c>
      <c r="C171" s="107" t="str">
        <f t="shared" si="4"/>
        <v>Pull Up Plus TG 140-168cm (55-66po)</v>
      </c>
      <c r="D171" s="118">
        <f>HLOOKUP(B171,'Liste de Distrib. Hebd.'!$B$13:$AE$103,31,FALSE)</f>
        <v>0</v>
      </c>
      <c r="E171" s="109">
        <f>D171*'Budget et Recensement'!$B$4</f>
        <v>0</v>
      </c>
      <c r="F171" s="248">
        <f>(D171/'BORDEREAU DE COMMANDE'!$D$35)*'Budget et Recensement'!$B$4</f>
        <v>0</v>
      </c>
      <c r="G171" s="110">
        <f>(E171/'BORDEREAU DE COMMANDE'!$D35)*('BORDEREAU DE COMMANDE'!$E35)</f>
        <v>0</v>
      </c>
    </row>
    <row r="172" spans="1:7" s="48" customFormat="1" ht="15.75">
      <c r="A172" s="131">
        <f>'Budget et Recensement'!$A$15</f>
        <v>6</v>
      </c>
      <c r="B172" s="93">
        <f t="shared" si="4"/>
        <v>72508</v>
      </c>
      <c r="C172" s="354" t="str">
        <f t="shared" si="4"/>
        <v>Pull Up Plus TTG 173-203cm(68-80po)</v>
      </c>
      <c r="D172" s="118">
        <f>HLOOKUP(B172,'Liste de Distrib. Hebd.'!$B$13:$AE$103,31,FALSE)</f>
        <v>0</v>
      </c>
      <c r="E172" s="109">
        <f>D172*'Budget et Recensement'!$B$4</f>
        <v>0</v>
      </c>
      <c r="F172" s="248">
        <f>(D172/'BORDEREAU DE COMMANDE'!$D$36)*'Budget et Recensement'!$B$4</f>
        <v>0</v>
      </c>
      <c r="G172" s="110">
        <f>(E172/'BORDEREAU DE COMMANDE'!$D36)*('BORDEREAU DE COMMANDE'!$E36)</f>
        <v>0</v>
      </c>
    </row>
    <row r="173" spans="1:7" s="48" customFormat="1" ht="15.75">
      <c r="A173" s="131">
        <f>'Budget et Recensement'!$A$15</f>
        <v>6</v>
      </c>
      <c r="B173" s="93">
        <f t="shared" si="4"/>
        <v>72116</v>
      </c>
      <c r="C173" s="354" t="str">
        <f t="shared" si="4"/>
        <v>Pull Up Extra P 64-89cm (25-35po)</v>
      </c>
      <c r="D173" s="118">
        <f>HLOOKUP(B173,'Liste de Distrib. Hebd.'!$B$13:$AE$103,31,FALSE)</f>
        <v>0</v>
      </c>
      <c r="E173" s="109">
        <f>D173*'Budget et Recensement'!$B$4</f>
        <v>0</v>
      </c>
      <c r="F173" s="248">
        <f>(D173/'BORDEREAU DE COMMANDE'!$D$37)*'Budget et Recensement'!$B$4</f>
        <v>0</v>
      </c>
      <c r="G173" s="110">
        <f>(E173/'BORDEREAU DE COMMANDE'!$D37)*('BORDEREAU DE COMMANDE'!$E37)</f>
        <v>0</v>
      </c>
    </row>
    <row r="174" spans="1:7" s="48" customFormat="1" ht="15.75">
      <c r="A174" s="131">
        <f>'Budget et Recensement'!$A$15</f>
        <v>6</v>
      </c>
      <c r="B174" s="93">
        <f t="shared" si="4"/>
        <v>72232</v>
      </c>
      <c r="C174" s="354" t="str">
        <f t="shared" si="4"/>
        <v>Pull Up Extra M 86-112cm (34-44po)</v>
      </c>
      <c r="D174" s="118">
        <f>HLOOKUP(B174,'Liste de Distrib. Hebd.'!$B$13:$AE$103,31,FALSE)</f>
        <v>0</v>
      </c>
      <c r="E174" s="109">
        <f>D174*'Budget et Recensement'!$B$4</f>
        <v>0</v>
      </c>
      <c r="F174" s="248">
        <f>(D174/'BORDEREAU DE COMMANDE'!$D$38)*'Budget et Recensement'!$B$4</f>
        <v>0</v>
      </c>
      <c r="G174" s="110">
        <f>(E174/'BORDEREAU DE COMMANDE'!$D38)*('BORDEREAU DE COMMANDE'!$E38)</f>
        <v>0</v>
      </c>
    </row>
    <row r="175" spans="1:7" s="48" customFormat="1" ht="15.75">
      <c r="A175" s="131">
        <f>'Budget et Recensement'!$A$15</f>
        <v>6</v>
      </c>
      <c r="B175" s="93">
        <f t="shared" si="4"/>
        <v>72332</v>
      </c>
      <c r="C175" s="107" t="str">
        <f t="shared" si="4"/>
        <v>Pull Up Extra G 114-147cm (45-58po)</v>
      </c>
      <c r="D175" s="118">
        <f>HLOOKUP(B175,'Liste de Distrib. Hebd.'!$B$13:$AE$103,31,FALSE)</f>
        <v>0</v>
      </c>
      <c r="E175" s="109">
        <f>D175*'Budget et Recensement'!$B$4</f>
        <v>0</v>
      </c>
      <c r="F175" s="248">
        <f>(D175/'BORDEREAU DE COMMANDE'!$D$39)*'Budget et Recensement'!$B$4</f>
        <v>0</v>
      </c>
      <c r="G175" s="110">
        <f>(E175/'BORDEREAU DE COMMANDE'!$D39)*('BORDEREAU DE COMMANDE'!$E39)</f>
        <v>0</v>
      </c>
    </row>
    <row r="176" spans="1:7" s="48" customFormat="1" ht="15.75">
      <c r="A176" s="131">
        <f>'Budget et Recensement'!$A$15</f>
        <v>6</v>
      </c>
      <c r="B176" s="93">
        <f t="shared" si="4"/>
        <v>72425</v>
      </c>
      <c r="C176" s="107" t="str">
        <f t="shared" si="4"/>
        <v>Pull Up Extra TG 140-168cm (55-66po)</v>
      </c>
      <c r="D176" s="118">
        <f>HLOOKUP(B176,'Liste de Distrib. Hebd.'!$B$13:$AE$103,31,FALSE)</f>
        <v>0</v>
      </c>
      <c r="E176" s="109">
        <f>D176*'Budget et Recensement'!$B$4</f>
        <v>0</v>
      </c>
      <c r="F176" s="248">
        <f>(D176/'BORDEREAU DE COMMANDE'!$D$40)*'Budget et Recensement'!$B$4</f>
        <v>0</v>
      </c>
      <c r="G176" s="110">
        <f>(E176/'BORDEREAU DE COMMANDE'!$D40)*('BORDEREAU DE COMMANDE'!$E40)</f>
        <v>0</v>
      </c>
    </row>
    <row r="177" spans="1:7" s="48" customFormat="1" ht="15.75">
      <c r="A177" s="131">
        <f>'Budget et Recensement'!$A$15</f>
        <v>6</v>
      </c>
      <c r="B177" s="93">
        <f t="shared" si="4"/>
        <v>72518</v>
      </c>
      <c r="C177" s="107" t="str">
        <f t="shared" si="4"/>
        <v>Pull Up Extra TTG 173-203cm (68-80po)</v>
      </c>
      <c r="D177" s="118">
        <f>HLOOKUP(B177,'Liste de Distrib. Hebd.'!$B$13:$AE$103,31,FALSE)</f>
        <v>0</v>
      </c>
      <c r="E177" s="109">
        <f>D177*'Budget et Recensement'!$B$4</f>
        <v>0</v>
      </c>
      <c r="F177" s="248">
        <f>(D177/'BORDEREAU DE COMMANDE'!$D$41)*'Budget et Recensement'!$B$4</f>
        <v>0</v>
      </c>
      <c r="G177" s="110">
        <f>(E177/'BORDEREAU DE COMMANDE'!$D41)*('BORDEREAU DE COMMANDE'!$E41)</f>
        <v>0</v>
      </c>
    </row>
    <row r="178" spans="1:7" s="48" customFormat="1" ht="15.75">
      <c r="A178" s="131">
        <f>'Budget et Recensement'!$A$15</f>
        <v>6</v>
      </c>
      <c r="B178" s="93">
        <f t="shared" si="4"/>
        <v>72235</v>
      </c>
      <c r="C178" s="107" t="str">
        <f t="shared" si="4"/>
        <v>Pull Up Super M 86-112cm (34-44po)</v>
      </c>
      <c r="D178" s="118">
        <f>HLOOKUP(B178,'Liste de Distrib. Hebd.'!$B$13:$AE$103,31,FALSE)</f>
        <v>0</v>
      </c>
      <c r="E178" s="109">
        <f>D178*'Budget et Recensement'!$B$4</f>
        <v>0</v>
      </c>
      <c r="F178" s="248">
        <f>(D178/'BORDEREAU DE COMMANDE'!$D$42)*'Budget et Recensement'!$B$4</f>
        <v>0</v>
      </c>
      <c r="G178" s="110">
        <f>(E178/'BORDEREAU DE COMMANDE'!$D42)*('BORDEREAU DE COMMANDE'!$E42)</f>
        <v>0</v>
      </c>
    </row>
    <row r="179" spans="1:7" s="48" customFormat="1" ht="15.75">
      <c r="A179" s="131">
        <f>'Budget et Recensement'!$A$15</f>
        <v>6</v>
      </c>
      <c r="B179" s="93">
        <f t="shared" si="4"/>
        <v>72325</v>
      </c>
      <c r="C179" s="107" t="str">
        <f t="shared" si="4"/>
        <v>Pull Up Super G 114-147cm (45-58po)</v>
      </c>
      <c r="D179" s="118">
        <f>HLOOKUP(B179,'Liste de Distrib. Hebd.'!$B$13:$AE$103,31,FALSE)</f>
        <v>0</v>
      </c>
      <c r="E179" s="109">
        <f>D179*'Budget et Recensement'!$B$4</f>
        <v>0</v>
      </c>
      <c r="F179" s="248">
        <f>(D179/'BORDEREAU DE COMMANDE'!$D$43)*'Budget et Recensement'!$B$4</f>
        <v>0</v>
      </c>
      <c r="G179" s="110">
        <f>(E179/'BORDEREAU DE COMMANDE'!$D43)*('BORDEREAU DE COMMANDE'!$E43)</f>
        <v>0</v>
      </c>
    </row>
    <row r="180" spans="1:7" s="48" customFormat="1" ht="15.75">
      <c r="A180" s="131">
        <f>'Budget et Recensement'!$A$15</f>
        <v>6</v>
      </c>
      <c r="B180" s="93">
        <f t="shared" si="4"/>
        <v>72427</v>
      </c>
      <c r="C180" s="107" t="str">
        <f t="shared" si="4"/>
        <v>Pull Up Super TG 140-168cm (55-66po)</v>
      </c>
      <c r="D180" s="118">
        <f>HLOOKUP(B180,'Liste de Distrib. Hebd.'!$B$13:$AE$103,31,FALSE)</f>
        <v>0</v>
      </c>
      <c r="E180" s="109">
        <f>D180*'Budget et Recensement'!$B$4</f>
        <v>0</v>
      </c>
      <c r="F180" s="248">
        <f>(D180/'BORDEREAU DE COMMANDE'!$D$44)*'Budget et Recensement'!$B$4</f>
        <v>0</v>
      </c>
      <c r="G180" s="110">
        <f>(E180/'BORDEREAU DE COMMANDE'!$D44)*('BORDEREAU DE COMMANDE'!$E44)</f>
        <v>0</v>
      </c>
    </row>
    <row r="181" spans="1:7" s="48" customFormat="1" ht="15.75">
      <c r="A181" s="131">
        <f>'Budget et Recensement'!$A$15</f>
        <v>6</v>
      </c>
      <c r="B181" s="93">
        <f t="shared" si="4"/>
        <v>50600</v>
      </c>
      <c r="C181" s="107" t="str">
        <f t="shared" si="4"/>
        <v>Coussinet pour homme</v>
      </c>
      <c r="D181" s="118">
        <f>HLOOKUP(B181,'Liste de Distrib. Hebd.'!$B$13:$AE$103,31,FALSE)</f>
        <v>0</v>
      </c>
      <c r="E181" s="109">
        <f>D181*'Budget et Recensement'!$B$4</f>
        <v>0</v>
      </c>
      <c r="F181" s="248">
        <f>(D181/'BORDEREAU DE COMMANDE'!$D$45)*'Budget et Recensement'!$B$4</f>
        <v>0</v>
      </c>
      <c r="G181" s="110">
        <f>(E181/'BORDEREAU DE COMMANDE'!$D45)*('BORDEREAU DE COMMANDE'!$E45)</f>
        <v>0</v>
      </c>
    </row>
    <row r="182" spans="1:7" s="48" customFormat="1" ht="15.75">
      <c r="A182" s="131">
        <f>'Budget et Recensement'!$A$15</f>
        <v>6</v>
      </c>
      <c r="B182" s="93">
        <f t="shared" si="4"/>
        <v>62418</v>
      </c>
      <c r="C182" s="107" t="str">
        <f t="shared" si="4"/>
        <v>Coussinet regulier de jour (Bleu)</v>
      </c>
      <c r="D182" s="118">
        <f>HLOOKUP(B182,'Liste de Distrib. Hebd.'!$B$13:$AE$103,31,FALSE)</f>
        <v>0</v>
      </c>
      <c r="E182" s="109">
        <f>D182*'Budget et Recensement'!$B$4</f>
        <v>0</v>
      </c>
      <c r="F182" s="248">
        <f>(D182/'BORDEREAU DE COMMANDE'!$D$46)*'Budget et Recensement'!$B$4</f>
        <v>0</v>
      </c>
      <c r="G182" s="110">
        <f>(E182/'BORDEREAU DE COMMANDE'!$D46)*('BORDEREAU DE COMMANDE'!$E46)</f>
        <v>0</v>
      </c>
    </row>
    <row r="183" spans="1:7" s="48" customFormat="1" ht="15.75">
      <c r="A183" s="131">
        <f>'Budget et Recensement'!$A$15</f>
        <v>6</v>
      </c>
      <c r="B183" s="93">
        <f t="shared" si="4"/>
        <v>62618</v>
      </c>
      <c r="C183" s="107" t="str">
        <f t="shared" si="4"/>
        <v>Coussinet Plus de jour (Jaune)</v>
      </c>
      <c r="D183" s="118">
        <f>HLOOKUP(B183,'Liste de Distrib. Hebd.'!$B$13:$AE$103,31,FALSE)</f>
        <v>0</v>
      </c>
      <c r="E183" s="109">
        <f>D183*'Budget et Recensement'!$B$4</f>
        <v>0</v>
      </c>
      <c r="F183" s="248">
        <f>(D183/'BORDEREAU DE COMMANDE'!$D$47)*'Budget et Recensement'!$B$4</f>
        <v>0</v>
      </c>
      <c r="G183" s="110">
        <f>(E183/'BORDEREAU DE COMMANDE'!$D47)*('BORDEREAU DE COMMANDE'!$E47)</f>
        <v>0</v>
      </c>
    </row>
    <row r="184" spans="1:7" s="48" customFormat="1" ht="15.75">
      <c r="A184" s="131">
        <f>'Budget et Recensement'!$A$15</f>
        <v>6</v>
      </c>
      <c r="B184" s="93">
        <f t="shared" si="4"/>
        <v>62718</v>
      </c>
      <c r="C184" s="107" t="str">
        <f t="shared" si="4"/>
        <v>Coussinet Super nuit (Vert)</v>
      </c>
      <c r="D184" s="118">
        <f>HLOOKUP(B184,'Liste de Distrib. Hebd.'!$B$13:$AE$103,31,FALSE)</f>
        <v>0</v>
      </c>
      <c r="E184" s="109">
        <f>D184*'Budget et Recensement'!$B$4</f>
        <v>0</v>
      </c>
      <c r="F184" s="248">
        <f>(D184/'BORDEREAU DE COMMANDE'!$D$48)*'Budget et Recensement'!$B$4</f>
        <v>0</v>
      </c>
      <c r="G184" s="110">
        <f>(E184/'BORDEREAU DE COMMANDE'!$D48)*('BORDEREAU DE COMMANDE'!$E48)</f>
        <v>0</v>
      </c>
    </row>
    <row r="185" spans="1:7" s="48" customFormat="1" ht="15.75">
      <c r="A185" s="131">
        <f>'Budget et Recensement'!$A$15</f>
        <v>6</v>
      </c>
      <c r="B185" s="93">
        <f t="shared" si="4"/>
        <v>62321</v>
      </c>
      <c r="C185" s="107" t="str">
        <f t="shared" si="4"/>
        <v>Coussinet Extra Comfort</v>
      </c>
      <c r="D185" s="118">
        <f>HLOOKUP(B185,'Liste de Distrib. Hebd.'!$B$13:$AE$103,31,FALSE)</f>
        <v>0</v>
      </c>
      <c r="E185" s="109">
        <f>D185*'Budget et Recensement'!$B$4</f>
        <v>0</v>
      </c>
      <c r="F185" s="248">
        <f>(D185/'BORDEREAU DE COMMANDE'!$D$49)*'Budget et Recensement'!$B$4</f>
        <v>0</v>
      </c>
      <c r="G185" s="110">
        <f>(E185/'BORDEREAU DE COMMANDE'!$D49)*('BORDEREAU DE COMMANDE'!$E49)</f>
        <v>0</v>
      </c>
    </row>
    <row r="186" spans="1:7" s="48" customFormat="1" ht="15.75">
      <c r="A186" s="131">
        <f>'Budget et Recensement'!$A$15</f>
        <v>6</v>
      </c>
      <c r="B186" s="93">
        <f t="shared" si="4"/>
        <v>66100</v>
      </c>
      <c r="C186" s="107" t="str">
        <f t="shared" si="4"/>
        <v>Culotte Petite 4 attaches 56-91cm (22-36po)</v>
      </c>
      <c r="D186" s="118">
        <f>HLOOKUP(B186,'Liste de Distrib. Hebd.'!$B$13:$AE$103,31,FALSE)</f>
        <v>0</v>
      </c>
      <c r="E186" s="109">
        <f>D186*'Budget et Recensement'!$B$4</f>
        <v>0</v>
      </c>
      <c r="F186" s="248">
        <f>(D186/'BORDEREAU DE COMMANDE'!$D$50)*'Budget et Recensement'!$B$4</f>
        <v>0</v>
      </c>
      <c r="G186" s="110">
        <f>(E186/'BORDEREAU DE COMMANDE'!$D50)*('BORDEREAU DE COMMANDE'!$E50)</f>
        <v>0</v>
      </c>
    </row>
    <row r="187" spans="1:7" s="48" customFormat="1" ht="15.75">
      <c r="A187" s="131">
        <f>'Budget et Recensement'!$A$15</f>
        <v>6</v>
      </c>
      <c r="B187" s="93">
        <f t="shared" si="4"/>
        <v>67802</v>
      </c>
      <c r="C187" s="107" t="str">
        <f t="shared" si="4"/>
        <v>Culotte Stretch Ultra M/R 84-132cm (35-52po)</v>
      </c>
      <c r="D187" s="118">
        <f>HLOOKUP(B187,'Liste de Distrib. Hebd.'!$B$13:$AE$103,31,FALSE)</f>
        <v>0</v>
      </c>
      <c r="E187" s="109">
        <f>D187*'Budget et Recensement'!$B$4</f>
        <v>0</v>
      </c>
      <c r="F187" s="248">
        <f>(D187/'BORDEREAU DE COMMANDE'!$D$51)*'Budget et Recensement'!$B$4</f>
        <v>0</v>
      </c>
      <c r="G187" s="110">
        <f>(E187/'BORDEREAU DE COMMANDE'!$D51)*('BORDEREAU DE COMMANDE'!$E51)</f>
        <v>0</v>
      </c>
    </row>
    <row r="188" spans="1:7" s="48" customFormat="1" ht="15.75">
      <c r="A188" s="131">
        <f>'Budget et Recensement'!$A$15</f>
        <v>6</v>
      </c>
      <c r="B188" s="93">
        <f t="shared" si="4"/>
        <v>67803</v>
      </c>
      <c r="C188" s="107" t="str">
        <f t="shared" si="4"/>
        <v>Culotte Stretch Ultra L/XL 104-163cm (41-64po)</v>
      </c>
      <c r="D188" s="118">
        <f>HLOOKUP(B188,'Liste de Distrib. Hebd.'!$B$13:$AE$103,31,FALSE)</f>
        <v>0</v>
      </c>
      <c r="E188" s="109">
        <f>D188*'Budget et Recensement'!$B$4</f>
        <v>0</v>
      </c>
      <c r="F188" s="248">
        <f>(D188/'BORDEREAU DE COMMANDE'!$D$52)*'Budget et Recensement'!$B$4</f>
        <v>0</v>
      </c>
      <c r="G188" s="110">
        <f>(E188/'BORDEREAU DE COMMANDE'!$D52)*('BORDEREAU DE COMMANDE'!$E52)</f>
        <v>0</v>
      </c>
    </row>
    <row r="189" spans="1:7" s="48" customFormat="1" ht="15.75">
      <c r="A189" s="131">
        <f>'Budget et Recensement'!$A$15</f>
        <v>6</v>
      </c>
      <c r="B189" s="93">
        <f t="shared" si="4"/>
        <v>61390</v>
      </c>
      <c r="C189" s="107" t="str">
        <f t="shared" si="4"/>
        <v>Culotte Stretch Ultra TTG 163-178cm (64-70po)</v>
      </c>
      <c r="D189" s="118">
        <f>HLOOKUP(B189,'Liste de Distrib. Hebd.'!$B$13:$AE$103,31,FALSE)</f>
        <v>0</v>
      </c>
      <c r="E189" s="109">
        <f>D189*'Budget et Recensement'!$B$4</f>
        <v>0</v>
      </c>
      <c r="F189" s="248">
        <f>(D189/'BORDEREAU DE COMMANDE'!$D$53)*'Budget et Recensement'!$B$4</f>
        <v>0</v>
      </c>
      <c r="G189" s="110">
        <f>(E189/'BORDEREAU DE COMMANDE'!$D53)*('BORDEREAU DE COMMANDE'!$E53)</f>
        <v>0</v>
      </c>
    </row>
    <row r="190" spans="1:7" s="48" customFormat="1" ht="15.75">
      <c r="A190" s="131">
        <f>'Budget et Recensement'!$A$15</f>
        <v>6</v>
      </c>
      <c r="B190" s="93">
        <f t="shared" si="4"/>
        <v>61391</v>
      </c>
      <c r="C190" s="107" t="str">
        <f t="shared" si="4"/>
        <v>Culotte Stretch Super TTTG 175-244cm (69-96po)</v>
      </c>
      <c r="D190" s="118">
        <f>HLOOKUP(B190,'Liste de Distrib. Hebd.'!$B$13:$AE$103,31,FALSE)</f>
        <v>0</v>
      </c>
      <c r="E190" s="109">
        <f>D190*'Budget et Recensement'!$B$4</f>
        <v>0</v>
      </c>
      <c r="F190" s="248">
        <f>(D190/'BORDEREAU DE COMMANDE'!$D$54)*'Budget et Recensement'!$B$4</f>
        <v>0</v>
      </c>
      <c r="G190" s="110">
        <f>(E190/'BORDEREAU DE COMMANDE'!$D54)*('BORDEREAU DE COMMANDE'!$E54)</f>
        <v>0</v>
      </c>
    </row>
    <row r="191" spans="1:7" s="48" customFormat="1" ht="15.75">
      <c r="A191" s="131">
        <f>'Budget et Recensement'!$A$15</f>
        <v>6</v>
      </c>
      <c r="B191" s="93">
        <f t="shared" si="4"/>
        <v>67902</v>
      </c>
      <c r="C191" s="107" t="str">
        <f t="shared" si="4"/>
        <v>Culotte Stretch Super M/R 84-132cm (33-52po)</v>
      </c>
      <c r="D191" s="118">
        <f>HLOOKUP(B191,'Liste de Distrib. Hebd.'!$B$13:$AE$103,31,FALSE)</f>
        <v>0</v>
      </c>
      <c r="E191" s="109">
        <f>D191*'Budget et Recensement'!$B$4</f>
        <v>0</v>
      </c>
      <c r="F191" s="248">
        <f>(D191/'BORDEREAU DE COMMANDE'!$D$55)*'Budget et Recensement'!$B$4</f>
        <v>0</v>
      </c>
      <c r="G191" s="110">
        <f>(E191/'BORDEREAU DE COMMANDE'!$D55)*('BORDEREAU DE COMMANDE'!$E55)</f>
        <v>0</v>
      </c>
    </row>
    <row r="192" spans="1:7" s="48" customFormat="1" ht="15.75">
      <c r="A192" s="131">
        <f>'Budget et Recensement'!$A$15</f>
        <v>6</v>
      </c>
      <c r="B192" s="93">
        <f t="shared" si="4"/>
        <v>67903</v>
      </c>
      <c r="C192" s="107" t="str">
        <f t="shared" si="4"/>
        <v>Culotte Stretch Super L/XL 104-163cm (41-64po)</v>
      </c>
      <c r="D192" s="118">
        <f>HLOOKUP(B192,'Liste de Distrib. Hebd.'!$B$13:$AE$103,31,FALSE)</f>
        <v>0</v>
      </c>
      <c r="E192" s="109">
        <f>D192*'Budget et Recensement'!$B$4</f>
        <v>0</v>
      </c>
      <c r="F192" s="248">
        <f>(D192/'BORDEREAU DE COMMANDE'!$D$56)*'Budget et Recensement'!$B$4</f>
        <v>0</v>
      </c>
      <c r="G192" s="110">
        <f>(E192/'BORDEREAU DE COMMANDE'!$D56)*('BORDEREAU DE COMMANDE'!$E56)</f>
        <v>0</v>
      </c>
    </row>
    <row r="193" spans="1:7" s="48" customFormat="1" ht="15.75">
      <c r="A193" s="131">
        <f>'Budget et Recensement'!$A$15</f>
        <v>6</v>
      </c>
      <c r="B193" s="93">
        <f t="shared" si="4"/>
        <v>67804</v>
      </c>
      <c r="C193" s="107" t="str">
        <f t="shared" si="4"/>
        <v>Culotte Flex Super #8 61-87cm (24-34po)</v>
      </c>
      <c r="D193" s="118">
        <f>HLOOKUP(B193,'Liste de Distrib. Hebd.'!$B$13:$AE$103,31,FALSE)</f>
        <v>0</v>
      </c>
      <c r="E193" s="109">
        <f>D193*'Budget et Recensement'!$B$4</f>
        <v>0</v>
      </c>
      <c r="F193" s="248">
        <f>(D193/'BORDEREAU DE COMMANDE'!$D$57)*'Budget et Recensement'!$B$4</f>
        <v>0</v>
      </c>
      <c r="G193" s="110">
        <f>(E193/'BORDEREAU DE COMMANDE'!$D57)*('BORDEREAU DE COMMANDE'!$E57)</f>
        <v>0</v>
      </c>
    </row>
    <row r="194" spans="1:7" s="48" customFormat="1" ht="15.75">
      <c r="A194" s="131">
        <f>'Budget et Recensement'!$A$15</f>
        <v>6</v>
      </c>
      <c r="B194" s="93">
        <f t="shared" si="4"/>
        <v>67805</v>
      </c>
      <c r="C194" s="107" t="str">
        <f t="shared" si="4"/>
        <v>Culotte Flex Super #12 71-107cm (28-42po)</v>
      </c>
      <c r="D194" s="118">
        <f>HLOOKUP(B194,'Liste de Distrib. Hebd.'!$B$13:$AE$103,31,FALSE)</f>
        <v>0</v>
      </c>
      <c r="E194" s="109">
        <f>D194*'Budget et Recensement'!$B$4</f>
        <v>0</v>
      </c>
      <c r="F194" s="248">
        <f>(D194/'BORDEREAU DE COMMANDE'!$D$58)*'Budget et Recensement'!$B$4</f>
        <v>0</v>
      </c>
      <c r="G194" s="110">
        <f>(E194/'BORDEREAU DE COMMANDE'!$D58)*('BORDEREAU DE COMMANDE'!$E58)</f>
        <v>0</v>
      </c>
    </row>
    <row r="195" spans="1:7" s="48" customFormat="1" ht="15.75">
      <c r="A195" s="131">
        <f>'Budget et Recensement'!$A$15</f>
        <v>6</v>
      </c>
      <c r="B195" s="93">
        <f t="shared" si="4"/>
        <v>67806</v>
      </c>
      <c r="C195" s="107" t="str">
        <f t="shared" si="4"/>
        <v>Culotte Flex Super #16 84-27cm (33-50po)</v>
      </c>
      <c r="D195" s="118">
        <f>HLOOKUP(B195,'Liste de Distrib. Hebd.'!$B$13:$AE$103,31,FALSE)</f>
        <v>0</v>
      </c>
      <c r="E195" s="109">
        <f>D195*'Budget et Recensement'!$B$4</f>
        <v>0</v>
      </c>
      <c r="F195" s="248">
        <f>(D195/'BORDEREAU DE COMMANDE'!$D$59)*'Budget et Recensement'!$B$4</f>
        <v>0</v>
      </c>
      <c r="G195" s="110">
        <f>(E195/'BORDEREAU DE COMMANDE'!$D59)*('BORDEREAU DE COMMANDE'!$E59)</f>
        <v>0</v>
      </c>
    </row>
    <row r="196" spans="1:7" s="48" customFormat="1" ht="15.75">
      <c r="A196" s="131">
        <f>'Budget et Recensement'!$A$15</f>
        <v>6</v>
      </c>
      <c r="B196" s="93">
        <f t="shared" si="4"/>
        <v>67807</v>
      </c>
      <c r="C196" s="107" t="str">
        <f t="shared" si="4"/>
        <v>Culotte Flex Super #20 104-155cm (41-61po)</v>
      </c>
      <c r="D196" s="118">
        <f>HLOOKUP(B196,'Liste de Distrib. Hebd.'!$B$13:$AE$103,31,FALSE)</f>
        <v>0</v>
      </c>
      <c r="E196" s="109">
        <f>D196*'Budget et Recensement'!$B$4</f>
        <v>0</v>
      </c>
      <c r="F196" s="248">
        <f>(D196/'BORDEREAU DE COMMANDE'!$D$60)*'Budget et Recensement'!$B$4</f>
        <v>0</v>
      </c>
      <c r="G196" s="110">
        <f>(E196/'BORDEREAU DE COMMANDE'!$D60)*('BORDEREAU DE COMMANDE'!$E60)</f>
        <v>0</v>
      </c>
    </row>
    <row r="197" spans="1:7" s="48" customFormat="1" ht="15.75">
      <c r="A197" s="131">
        <f>'Budget et Recensement'!$A$15</f>
        <v>6</v>
      </c>
      <c r="B197" s="93">
        <f t="shared" si="4"/>
        <v>61375</v>
      </c>
      <c r="C197" s="107" t="str">
        <f t="shared" si="4"/>
        <v>Culotte Bariatrique Ultra Peche 152-63cm (60-64po)</v>
      </c>
      <c r="D197" s="118">
        <f>HLOOKUP(B197,'Liste de Distrib. Hebd.'!$B$13:$AE$103,31,FALSE)</f>
        <v>0</v>
      </c>
      <c r="E197" s="109">
        <f>D197*'Budget et Recensement'!$B$4</f>
        <v>0</v>
      </c>
      <c r="F197" s="248">
        <f>(D197/'BORDEREAU DE COMMANDE'!$D$61)*'Budget et Recensement'!$B$4</f>
        <v>0</v>
      </c>
      <c r="G197" s="110">
        <f>(E197/'BORDEREAU DE COMMANDE'!$D61)*('BORDEREAU DE COMMANDE'!$E61)</f>
        <v>0</v>
      </c>
    </row>
    <row r="198" spans="1:7" s="48" customFormat="1" ht="16.5" thickBot="1">
      <c r="A198" s="252"/>
      <c r="B198" s="111"/>
      <c r="C198" s="112"/>
      <c r="D198" s="113"/>
      <c r="E198" s="114"/>
      <c r="F198" s="253"/>
      <c r="G198" s="119"/>
    </row>
    <row r="199" spans="1:7" s="48" customFormat="1" ht="17.25" thickTop="1" thickBot="1">
      <c r="A199" s="254">
        <f>'Budget et Recensement'!$A$16</f>
        <v>7</v>
      </c>
      <c r="B199" s="116"/>
      <c r="C199" s="117"/>
      <c r="D199" s="120">
        <f>SUBTOTAL(9,D200:D230)</f>
        <v>0</v>
      </c>
      <c r="E199" s="105">
        <f>SUBTOTAL(9,E200:E230)</f>
        <v>0</v>
      </c>
      <c r="F199" s="255">
        <f>SUBTOTAL(9,F200:F230)</f>
        <v>0</v>
      </c>
      <c r="G199" s="106">
        <f>SUBTOTAL(9,G200:G230)</f>
        <v>0</v>
      </c>
    </row>
    <row r="200" spans="1:7" s="48" customFormat="1" ht="15.75">
      <c r="A200" s="131">
        <f>'Budget et Recensement'!$A$16</f>
        <v>7</v>
      </c>
      <c r="B200" s="93">
        <f t="shared" ref="B200:C229" si="5">B8</f>
        <v>72631</v>
      </c>
      <c r="C200" s="107" t="str">
        <f t="shared" si="5"/>
        <v>Pull Up Plus P 64-89cm (25-35po)</v>
      </c>
      <c r="D200" s="118">
        <f>HLOOKUP(B200,'Liste de Distrib. Hebd.'!$B$13:$AE$103,36,FALSE)</f>
        <v>0</v>
      </c>
      <c r="E200" s="109">
        <f>D200*'Budget et Recensement'!$B$4</f>
        <v>0</v>
      </c>
      <c r="F200" s="248">
        <f>(D200/'BORDEREAU DE COMMANDE'!$D$32)*'Budget et Recensement'!$B$4</f>
        <v>0</v>
      </c>
      <c r="G200" s="110">
        <f>(E200/'BORDEREAU DE COMMANDE'!$D32)*('BORDEREAU DE COMMANDE'!$E32)</f>
        <v>0</v>
      </c>
    </row>
    <row r="201" spans="1:7" s="48" customFormat="1" ht="15.75">
      <c r="A201" s="131">
        <f>'Budget et Recensement'!$A$16</f>
        <v>7</v>
      </c>
      <c r="B201" s="93">
        <f t="shared" si="5"/>
        <v>72632</v>
      </c>
      <c r="C201" s="107" t="str">
        <f t="shared" si="5"/>
        <v>Pull Up Plus M 86-112cm (34-44po)</v>
      </c>
      <c r="D201" s="118">
        <f>HLOOKUP(B201,'Liste de Distrib. Hebd.'!$B$13:$AE$103,36,FALSE)</f>
        <v>0</v>
      </c>
      <c r="E201" s="109">
        <f>D201*'Budget et Recensement'!$B$4</f>
        <v>0</v>
      </c>
      <c r="F201" s="248">
        <f>(D201/'BORDEREAU DE COMMANDE'!$D$33)*'Budget et Recensement'!$B$4</f>
        <v>0</v>
      </c>
      <c r="G201" s="110">
        <f>(E201/'BORDEREAU DE COMMANDE'!$D33)*('BORDEREAU DE COMMANDE'!$E33)</f>
        <v>0</v>
      </c>
    </row>
    <row r="202" spans="1:7" s="48" customFormat="1" ht="15.75">
      <c r="A202" s="131">
        <f>'Budget et Recensement'!$A$16</f>
        <v>7</v>
      </c>
      <c r="B202" s="93">
        <f t="shared" si="5"/>
        <v>72633</v>
      </c>
      <c r="C202" s="107" t="str">
        <f t="shared" si="5"/>
        <v>Pull Up Plus L 114-147cm (45-58po)</v>
      </c>
      <c r="D202" s="118">
        <f>HLOOKUP(B202,'Liste de Distrib. Hebd.'!$B$13:$AE$103,36,FALSE)</f>
        <v>0</v>
      </c>
      <c r="E202" s="109">
        <f>D202*'Budget et Recensement'!$B$4</f>
        <v>0</v>
      </c>
      <c r="F202" s="248">
        <f>(D202/'BORDEREAU DE COMMANDE'!$D$34)*'Budget et Recensement'!$B$4</f>
        <v>0</v>
      </c>
      <c r="G202" s="110">
        <f>(E202/'BORDEREAU DE COMMANDE'!$D34)*('BORDEREAU DE COMMANDE'!$E34)</f>
        <v>0</v>
      </c>
    </row>
    <row r="203" spans="1:7" s="48" customFormat="1" ht="15.75">
      <c r="A203" s="131">
        <f>'Budget et Recensement'!$A$16</f>
        <v>7</v>
      </c>
      <c r="B203" s="93">
        <f t="shared" si="5"/>
        <v>72634</v>
      </c>
      <c r="C203" s="107" t="str">
        <f t="shared" si="5"/>
        <v>Pull Up Plus TG 140-168cm (55-66po)</v>
      </c>
      <c r="D203" s="118">
        <f>HLOOKUP(B203,'Liste de Distrib. Hebd.'!$B$13:$AE$103,36,FALSE)</f>
        <v>0</v>
      </c>
      <c r="E203" s="109">
        <f>D203*'Budget et Recensement'!$B$4</f>
        <v>0</v>
      </c>
      <c r="F203" s="248">
        <f>(D203/'BORDEREAU DE COMMANDE'!$D$35)*'Budget et Recensement'!$B$4</f>
        <v>0</v>
      </c>
      <c r="G203" s="110">
        <f>(E203/'BORDEREAU DE COMMANDE'!$D35)*('BORDEREAU DE COMMANDE'!$E35)</f>
        <v>0</v>
      </c>
    </row>
    <row r="204" spans="1:7" s="48" customFormat="1" ht="15.75">
      <c r="A204" s="131">
        <f>'Budget et Recensement'!$A$16</f>
        <v>7</v>
      </c>
      <c r="B204" s="93">
        <f t="shared" si="5"/>
        <v>72508</v>
      </c>
      <c r="C204" s="354" t="str">
        <f t="shared" si="5"/>
        <v>Pull Up Plus TTG 173-203cm(68-80po)</v>
      </c>
      <c r="D204" s="118">
        <f>HLOOKUP(B204,'Liste de Distrib. Hebd.'!$B$13:$AE$103,36,FALSE)</f>
        <v>0</v>
      </c>
      <c r="E204" s="109">
        <f>D204*'Budget et Recensement'!$B$4</f>
        <v>0</v>
      </c>
      <c r="F204" s="248">
        <f>(D204/'BORDEREAU DE COMMANDE'!$D$36)*'Budget et Recensement'!$B$4</f>
        <v>0</v>
      </c>
      <c r="G204" s="110">
        <f>(E204/'BORDEREAU DE COMMANDE'!$D36)*('BORDEREAU DE COMMANDE'!$E36)</f>
        <v>0</v>
      </c>
    </row>
    <row r="205" spans="1:7" s="48" customFormat="1" ht="15.75">
      <c r="A205" s="131">
        <f>'Budget et Recensement'!$A$16</f>
        <v>7</v>
      </c>
      <c r="B205" s="93">
        <f t="shared" si="5"/>
        <v>72116</v>
      </c>
      <c r="C205" s="354" t="str">
        <f t="shared" si="5"/>
        <v>Pull Up Extra P 64-89cm (25-35po)</v>
      </c>
      <c r="D205" s="118">
        <f>HLOOKUP(B205,'Liste de Distrib. Hebd.'!$B$13:$AE$103,36,FALSE)</f>
        <v>0</v>
      </c>
      <c r="E205" s="109">
        <f>D205*'Budget et Recensement'!$B$4</f>
        <v>0</v>
      </c>
      <c r="F205" s="248">
        <f>(D205/'BORDEREAU DE COMMANDE'!$D$37)*'Budget et Recensement'!$B$4</f>
        <v>0</v>
      </c>
      <c r="G205" s="110">
        <f>(E205/'BORDEREAU DE COMMANDE'!$D37)*('BORDEREAU DE COMMANDE'!$E37)</f>
        <v>0</v>
      </c>
    </row>
    <row r="206" spans="1:7" s="48" customFormat="1" ht="15.75">
      <c r="A206" s="131">
        <f>'Budget et Recensement'!$A$16</f>
        <v>7</v>
      </c>
      <c r="B206" s="93">
        <f t="shared" si="5"/>
        <v>72232</v>
      </c>
      <c r="C206" s="354" t="str">
        <f t="shared" si="5"/>
        <v>Pull Up Extra M 86-112cm (34-44po)</v>
      </c>
      <c r="D206" s="118">
        <f>HLOOKUP(B206,'Liste de Distrib. Hebd.'!$B$13:$AE$103,36,FALSE)</f>
        <v>0</v>
      </c>
      <c r="E206" s="109">
        <f>D206*'Budget et Recensement'!$B$4</f>
        <v>0</v>
      </c>
      <c r="F206" s="248">
        <f>(D206/'BORDEREAU DE COMMANDE'!$D$38)*'Budget et Recensement'!$B$4</f>
        <v>0</v>
      </c>
      <c r="G206" s="110">
        <f>(E206/'BORDEREAU DE COMMANDE'!$D38)*('BORDEREAU DE COMMANDE'!$E38)</f>
        <v>0</v>
      </c>
    </row>
    <row r="207" spans="1:7" s="48" customFormat="1" ht="15.75">
      <c r="A207" s="131">
        <f>'Budget et Recensement'!$A$16</f>
        <v>7</v>
      </c>
      <c r="B207" s="93">
        <f t="shared" si="5"/>
        <v>72332</v>
      </c>
      <c r="C207" s="107" t="str">
        <f t="shared" si="5"/>
        <v>Pull Up Extra G 114-147cm (45-58po)</v>
      </c>
      <c r="D207" s="118">
        <f>HLOOKUP(B207,'Liste de Distrib. Hebd.'!$B$13:$AE$103,36,FALSE)</f>
        <v>0</v>
      </c>
      <c r="E207" s="109">
        <f>D207*'Budget et Recensement'!$B$4</f>
        <v>0</v>
      </c>
      <c r="F207" s="248">
        <f>(D207/'BORDEREAU DE COMMANDE'!$D$39)*'Budget et Recensement'!$B$4</f>
        <v>0</v>
      </c>
      <c r="G207" s="110">
        <f>(E207/'BORDEREAU DE COMMANDE'!$D39)*('BORDEREAU DE COMMANDE'!$E39)</f>
        <v>0</v>
      </c>
    </row>
    <row r="208" spans="1:7" s="48" customFormat="1" ht="15.75">
      <c r="A208" s="131">
        <f>'Budget et Recensement'!$A$16</f>
        <v>7</v>
      </c>
      <c r="B208" s="93">
        <f t="shared" si="5"/>
        <v>72425</v>
      </c>
      <c r="C208" s="107" t="str">
        <f t="shared" si="5"/>
        <v>Pull Up Extra TG 140-168cm (55-66po)</v>
      </c>
      <c r="D208" s="118">
        <f>HLOOKUP(B208,'Liste de Distrib. Hebd.'!$B$13:$AE$103,36,FALSE)</f>
        <v>0</v>
      </c>
      <c r="E208" s="109">
        <f>D208*'Budget et Recensement'!$B$4</f>
        <v>0</v>
      </c>
      <c r="F208" s="248">
        <f>(D208/'BORDEREAU DE COMMANDE'!$D$40)*'Budget et Recensement'!$B$4</f>
        <v>0</v>
      </c>
      <c r="G208" s="110">
        <f>(E208/'BORDEREAU DE COMMANDE'!$D40)*('BORDEREAU DE COMMANDE'!$E40)</f>
        <v>0</v>
      </c>
    </row>
    <row r="209" spans="1:7" s="48" customFormat="1" ht="15.75">
      <c r="A209" s="131">
        <f>'Budget et Recensement'!$A$16</f>
        <v>7</v>
      </c>
      <c r="B209" s="93">
        <f t="shared" si="5"/>
        <v>72518</v>
      </c>
      <c r="C209" s="107" t="str">
        <f t="shared" si="5"/>
        <v>Pull Up Extra TTG 173-203cm (68-80po)</v>
      </c>
      <c r="D209" s="118">
        <f>HLOOKUP(B209,'Liste de Distrib. Hebd.'!$B$13:$AE$103,36,FALSE)</f>
        <v>0</v>
      </c>
      <c r="E209" s="109">
        <f>D209*'Budget et Recensement'!$B$4</f>
        <v>0</v>
      </c>
      <c r="F209" s="248">
        <f>(D209/'BORDEREAU DE COMMANDE'!$D$41)*'Budget et Recensement'!$B$4</f>
        <v>0</v>
      </c>
      <c r="G209" s="110">
        <f>(E209/'BORDEREAU DE COMMANDE'!$D41)*('BORDEREAU DE COMMANDE'!$E41)</f>
        <v>0</v>
      </c>
    </row>
    <row r="210" spans="1:7" s="48" customFormat="1" ht="15.75">
      <c r="A210" s="131">
        <f>'Budget et Recensement'!$A$16</f>
        <v>7</v>
      </c>
      <c r="B210" s="93">
        <f t="shared" si="5"/>
        <v>72235</v>
      </c>
      <c r="C210" s="107" t="str">
        <f t="shared" si="5"/>
        <v>Pull Up Super M 86-112cm (34-44po)</v>
      </c>
      <c r="D210" s="118">
        <f>HLOOKUP(B210,'Liste de Distrib. Hebd.'!$B$13:$AE$103,36,FALSE)</f>
        <v>0</v>
      </c>
      <c r="E210" s="109">
        <f>D210*'Budget et Recensement'!$B$4</f>
        <v>0</v>
      </c>
      <c r="F210" s="248">
        <f>(D210/'BORDEREAU DE COMMANDE'!$D$42)*'Budget et Recensement'!$B$4</f>
        <v>0</v>
      </c>
      <c r="G210" s="110">
        <f>(E210/'BORDEREAU DE COMMANDE'!$D42)*('BORDEREAU DE COMMANDE'!$E42)</f>
        <v>0</v>
      </c>
    </row>
    <row r="211" spans="1:7" s="48" customFormat="1" ht="15.75">
      <c r="A211" s="131">
        <f>'Budget et Recensement'!$A$16</f>
        <v>7</v>
      </c>
      <c r="B211" s="93">
        <f t="shared" si="5"/>
        <v>72325</v>
      </c>
      <c r="C211" s="107" t="str">
        <f t="shared" si="5"/>
        <v>Pull Up Super G 114-147cm (45-58po)</v>
      </c>
      <c r="D211" s="118">
        <f>HLOOKUP(B211,'Liste de Distrib. Hebd.'!$B$13:$AE$103,36,FALSE)</f>
        <v>0</v>
      </c>
      <c r="E211" s="109">
        <f>D211*'Budget et Recensement'!$B$4</f>
        <v>0</v>
      </c>
      <c r="F211" s="248">
        <f>(D211/'BORDEREAU DE COMMANDE'!$D$43)*'Budget et Recensement'!$B$4</f>
        <v>0</v>
      </c>
      <c r="G211" s="110">
        <f>(E211/'BORDEREAU DE COMMANDE'!$D43)*('BORDEREAU DE COMMANDE'!$E43)</f>
        <v>0</v>
      </c>
    </row>
    <row r="212" spans="1:7" s="48" customFormat="1" ht="15.75">
      <c r="A212" s="131">
        <f>'Budget et Recensement'!$A$16</f>
        <v>7</v>
      </c>
      <c r="B212" s="93">
        <f t="shared" si="5"/>
        <v>72427</v>
      </c>
      <c r="C212" s="107" t="str">
        <f t="shared" si="5"/>
        <v>Pull Up Super TG 140-168cm (55-66po)</v>
      </c>
      <c r="D212" s="118">
        <f>HLOOKUP(B212,'Liste de Distrib. Hebd.'!$B$13:$AE$103,36,FALSE)</f>
        <v>0</v>
      </c>
      <c r="E212" s="109">
        <f>D212*'Budget et Recensement'!$B$4</f>
        <v>0</v>
      </c>
      <c r="F212" s="248">
        <f>(D212/'BORDEREAU DE COMMANDE'!$D$44)*'Budget et Recensement'!$B$4</f>
        <v>0</v>
      </c>
      <c r="G212" s="110">
        <f>(E212/'BORDEREAU DE COMMANDE'!$D44)*('BORDEREAU DE COMMANDE'!$E44)</f>
        <v>0</v>
      </c>
    </row>
    <row r="213" spans="1:7" s="48" customFormat="1" ht="15.75">
      <c r="A213" s="131">
        <f>'Budget et Recensement'!$A$16</f>
        <v>7</v>
      </c>
      <c r="B213" s="93">
        <f t="shared" si="5"/>
        <v>50600</v>
      </c>
      <c r="C213" s="107" t="str">
        <f t="shared" si="5"/>
        <v>Coussinet pour homme</v>
      </c>
      <c r="D213" s="118">
        <f>HLOOKUP(B213,'Liste de Distrib. Hebd.'!$B$13:$AE$103,36,FALSE)</f>
        <v>0</v>
      </c>
      <c r="E213" s="109">
        <f>D213*'Budget et Recensement'!$B$4</f>
        <v>0</v>
      </c>
      <c r="F213" s="248">
        <f>(D213/'BORDEREAU DE COMMANDE'!$D$45)*'Budget et Recensement'!$B$4</f>
        <v>0</v>
      </c>
      <c r="G213" s="110">
        <f>(E213/'BORDEREAU DE COMMANDE'!$D45)*('BORDEREAU DE COMMANDE'!$E45)</f>
        <v>0</v>
      </c>
    </row>
    <row r="214" spans="1:7" s="48" customFormat="1" ht="15.75">
      <c r="A214" s="131">
        <f>'Budget et Recensement'!$A$16</f>
        <v>7</v>
      </c>
      <c r="B214" s="93">
        <f t="shared" si="5"/>
        <v>62418</v>
      </c>
      <c r="C214" s="107" t="str">
        <f t="shared" si="5"/>
        <v>Coussinet regulier de jour (Bleu)</v>
      </c>
      <c r="D214" s="118">
        <f>HLOOKUP(B214,'Liste de Distrib. Hebd.'!$B$13:$AE$103,36,FALSE)</f>
        <v>0</v>
      </c>
      <c r="E214" s="109">
        <f>D214*'Budget et Recensement'!$B$4</f>
        <v>0</v>
      </c>
      <c r="F214" s="248">
        <f>(D214/'BORDEREAU DE COMMANDE'!$D$46)*'Budget et Recensement'!$B$4</f>
        <v>0</v>
      </c>
      <c r="G214" s="110">
        <f>(E214/'BORDEREAU DE COMMANDE'!$D46)*('BORDEREAU DE COMMANDE'!$E46)</f>
        <v>0</v>
      </c>
    </row>
    <row r="215" spans="1:7" s="48" customFormat="1" ht="15.75">
      <c r="A215" s="131">
        <f>'Budget et Recensement'!$A$16</f>
        <v>7</v>
      </c>
      <c r="B215" s="93">
        <f t="shared" si="5"/>
        <v>62618</v>
      </c>
      <c r="C215" s="107" t="str">
        <f t="shared" si="5"/>
        <v>Coussinet Plus de jour (Jaune)</v>
      </c>
      <c r="D215" s="118">
        <f>HLOOKUP(B215,'Liste de Distrib. Hebd.'!$B$13:$AE$103,36,FALSE)</f>
        <v>0</v>
      </c>
      <c r="E215" s="109">
        <f>D215*'Budget et Recensement'!$B$4</f>
        <v>0</v>
      </c>
      <c r="F215" s="248">
        <f>(D215/'BORDEREAU DE COMMANDE'!$D$47)*'Budget et Recensement'!$B$4</f>
        <v>0</v>
      </c>
      <c r="G215" s="110">
        <f>(E215/'BORDEREAU DE COMMANDE'!$D47)*('BORDEREAU DE COMMANDE'!$E47)</f>
        <v>0</v>
      </c>
    </row>
    <row r="216" spans="1:7" s="48" customFormat="1" ht="15.75">
      <c r="A216" s="131">
        <f>'Budget et Recensement'!$A$16</f>
        <v>7</v>
      </c>
      <c r="B216" s="93">
        <f t="shared" si="5"/>
        <v>62718</v>
      </c>
      <c r="C216" s="107" t="str">
        <f t="shared" si="5"/>
        <v>Coussinet Super nuit (Vert)</v>
      </c>
      <c r="D216" s="118">
        <f>HLOOKUP(B216,'Liste de Distrib. Hebd.'!$B$13:$AE$103,36,FALSE)</f>
        <v>0</v>
      </c>
      <c r="E216" s="109">
        <f>D216*'Budget et Recensement'!$B$4</f>
        <v>0</v>
      </c>
      <c r="F216" s="248">
        <f>(D216/'BORDEREAU DE COMMANDE'!$D$48)*'Budget et Recensement'!$B$4</f>
        <v>0</v>
      </c>
      <c r="G216" s="110">
        <f>(E216/'BORDEREAU DE COMMANDE'!$D48)*('BORDEREAU DE COMMANDE'!$E48)</f>
        <v>0</v>
      </c>
    </row>
    <row r="217" spans="1:7" s="48" customFormat="1" ht="15.75">
      <c r="A217" s="131">
        <f>'Budget et Recensement'!$A$16</f>
        <v>7</v>
      </c>
      <c r="B217" s="93">
        <f t="shared" si="5"/>
        <v>62321</v>
      </c>
      <c r="C217" s="107" t="str">
        <f t="shared" si="5"/>
        <v>Coussinet Extra Comfort</v>
      </c>
      <c r="D217" s="118">
        <f>HLOOKUP(B217,'Liste de Distrib. Hebd.'!$B$13:$AE$103,36,FALSE)</f>
        <v>0</v>
      </c>
      <c r="E217" s="109">
        <f>D217*'Budget et Recensement'!$B$4</f>
        <v>0</v>
      </c>
      <c r="F217" s="248">
        <f>(D217/'BORDEREAU DE COMMANDE'!$D$49)*'Budget et Recensement'!$B$4</f>
        <v>0</v>
      </c>
      <c r="G217" s="110">
        <f>(E217/'BORDEREAU DE COMMANDE'!$D49)*('BORDEREAU DE COMMANDE'!$E49)</f>
        <v>0</v>
      </c>
    </row>
    <row r="218" spans="1:7" s="48" customFormat="1" ht="15.75">
      <c r="A218" s="131">
        <f>'Budget et Recensement'!$A$16</f>
        <v>7</v>
      </c>
      <c r="B218" s="93">
        <f t="shared" si="5"/>
        <v>66100</v>
      </c>
      <c r="C218" s="107" t="str">
        <f t="shared" si="5"/>
        <v>Culotte Petite 4 attaches 56-91cm (22-36po)</v>
      </c>
      <c r="D218" s="118">
        <f>HLOOKUP(B218,'Liste de Distrib. Hebd.'!$B$13:$AE$103,36,FALSE)</f>
        <v>0</v>
      </c>
      <c r="E218" s="109">
        <f>D218*'Budget et Recensement'!$B$4</f>
        <v>0</v>
      </c>
      <c r="F218" s="248">
        <f>(D218/'BORDEREAU DE COMMANDE'!$D$50)*'Budget et Recensement'!$B$4</f>
        <v>0</v>
      </c>
      <c r="G218" s="110">
        <f>(E218/'BORDEREAU DE COMMANDE'!$D50)*('BORDEREAU DE COMMANDE'!$E50)</f>
        <v>0</v>
      </c>
    </row>
    <row r="219" spans="1:7" s="48" customFormat="1" ht="15.75">
      <c r="A219" s="131">
        <f>'Budget et Recensement'!$A$16</f>
        <v>7</v>
      </c>
      <c r="B219" s="93">
        <f t="shared" si="5"/>
        <v>67802</v>
      </c>
      <c r="C219" s="107" t="str">
        <f t="shared" si="5"/>
        <v>Culotte Stretch Ultra M/R 84-132cm (35-52po)</v>
      </c>
      <c r="D219" s="118">
        <f>HLOOKUP(B219,'Liste de Distrib. Hebd.'!$B$13:$AE$103,36,FALSE)</f>
        <v>0</v>
      </c>
      <c r="E219" s="109">
        <f>D219*'Budget et Recensement'!$B$4</f>
        <v>0</v>
      </c>
      <c r="F219" s="248">
        <f>(D219/'BORDEREAU DE COMMANDE'!$D$51)*'Budget et Recensement'!$B$4</f>
        <v>0</v>
      </c>
      <c r="G219" s="110">
        <f>(E219/'BORDEREAU DE COMMANDE'!$D51)*('BORDEREAU DE COMMANDE'!$E51)</f>
        <v>0</v>
      </c>
    </row>
    <row r="220" spans="1:7" s="48" customFormat="1" ht="15.75">
      <c r="A220" s="131">
        <f>'Budget et Recensement'!$A$16</f>
        <v>7</v>
      </c>
      <c r="B220" s="93">
        <f t="shared" si="5"/>
        <v>67803</v>
      </c>
      <c r="C220" s="107" t="str">
        <f t="shared" si="5"/>
        <v>Culotte Stretch Ultra L/XL 104-163cm (41-64po)</v>
      </c>
      <c r="D220" s="118">
        <f>HLOOKUP(B220,'Liste de Distrib. Hebd.'!$B$13:$AE$103,36,FALSE)</f>
        <v>0</v>
      </c>
      <c r="E220" s="109">
        <f>D220*'Budget et Recensement'!$B$4</f>
        <v>0</v>
      </c>
      <c r="F220" s="248">
        <f>(D220/'BORDEREAU DE COMMANDE'!$D$52)*'Budget et Recensement'!$B$4</f>
        <v>0</v>
      </c>
      <c r="G220" s="110">
        <f>(E220/'BORDEREAU DE COMMANDE'!$D52)*('BORDEREAU DE COMMANDE'!$E52)</f>
        <v>0</v>
      </c>
    </row>
    <row r="221" spans="1:7" s="48" customFormat="1" ht="15.75">
      <c r="A221" s="131">
        <f>'Budget et Recensement'!$A$16</f>
        <v>7</v>
      </c>
      <c r="B221" s="93">
        <f t="shared" si="5"/>
        <v>61390</v>
      </c>
      <c r="C221" s="107" t="str">
        <f t="shared" si="5"/>
        <v>Culotte Stretch Ultra TTG 163-178cm (64-70po)</v>
      </c>
      <c r="D221" s="118">
        <f>HLOOKUP(B221,'Liste de Distrib. Hebd.'!$B$13:$AE$103,36,FALSE)</f>
        <v>0</v>
      </c>
      <c r="E221" s="109">
        <f>D221*'Budget et Recensement'!$B$4</f>
        <v>0</v>
      </c>
      <c r="F221" s="248">
        <f>(D221/'BORDEREAU DE COMMANDE'!$D$53)*'Budget et Recensement'!$B$4</f>
        <v>0</v>
      </c>
      <c r="G221" s="110">
        <f>(E221/'BORDEREAU DE COMMANDE'!$D53)*('BORDEREAU DE COMMANDE'!$E53)</f>
        <v>0</v>
      </c>
    </row>
    <row r="222" spans="1:7" s="48" customFormat="1" ht="15.75">
      <c r="A222" s="131">
        <f>'Budget et Recensement'!$A$16</f>
        <v>7</v>
      </c>
      <c r="B222" s="93">
        <f t="shared" si="5"/>
        <v>61391</v>
      </c>
      <c r="C222" s="107" t="str">
        <f t="shared" si="5"/>
        <v>Culotte Stretch Super TTTG 175-244cm (69-96po)</v>
      </c>
      <c r="D222" s="118">
        <f>HLOOKUP(B222,'Liste de Distrib. Hebd.'!$B$13:$AE$103,36,FALSE)</f>
        <v>0</v>
      </c>
      <c r="E222" s="109">
        <f>D222*'Budget et Recensement'!$B$4</f>
        <v>0</v>
      </c>
      <c r="F222" s="248">
        <f>(D222/'BORDEREAU DE COMMANDE'!$D$54)*'Budget et Recensement'!$B$4</f>
        <v>0</v>
      </c>
      <c r="G222" s="110">
        <f>(E222/'BORDEREAU DE COMMANDE'!$D54)*('BORDEREAU DE COMMANDE'!$E54)</f>
        <v>0</v>
      </c>
    </row>
    <row r="223" spans="1:7" s="48" customFormat="1" ht="15.75">
      <c r="A223" s="131">
        <f>'Budget et Recensement'!$A$16</f>
        <v>7</v>
      </c>
      <c r="B223" s="93">
        <f t="shared" si="5"/>
        <v>67902</v>
      </c>
      <c r="C223" s="107" t="str">
        <f t="shared" si="5"/>
        <v>Culotte Stretch Super M/R 84-132cm (33-52po)</v>
      </c>
      <c r="D223" s="118">
        <f>HLOOKUP(B223,'Liste de Distrib. Hebd.'!$B$13:$AE$103,36,FALSE)</f>
        <v>0</v>
      </c>
      <c r="E223" s="109">
        <f>D223*'Budget et Recensement'!$B$4</f>
        <v>0</v>
      </c>
      <c r="F223" s="248">
        <f>(D223/'BORDEREAU DE COMMANDE'!$D$55)*'Budget et Recensement'!$B$4</f>
        <v>0</v>
      </c>
      <c r="G223" s="110">
        <f>(E223/'BORDEREAU DE COMMANDE'!$D55)*('BORDEREAU DE COMMANDE'!$E55)</f>
        <v>0</v>
      </c>
    </row>
    <row r="224" spans="1:7" s="48" customFormat="1" ht="15.75">
      <c r="A224" s="131">
        <f>'Budget et Recensement'!$A$16</f>
        <v>7</v>
      </c>
      <c r="B224" s="93">
        <f t="shared" si="5"/>
        <v>67903</v>
      </c>
      <c r="C224" s="107" t="str">
        <f t="shared" si="5"/>
        <v>Culotte Stretch Super L/XL 104-163cm (41-64po)</v>
      </c>
      <c r="D224" s="118">
        <f>HLOOKUP(B224,'Liste de Distrib. Hebd.'!$B$13:$AE$103,36,FALSE)</f>
        <v>0</v>
      </c>
      <c r="E224" s="109">
        <f>D224*'Budget et Recensement'!$B$4</f>
        <v>0</v>
      </c>
      <c r="F224" s="248">
        <f>(D224/'BORDEREAU DE COMMANDE'!$D$56)*'Budget et Recensement'!$B$4</f>
        <v>0</v>
      </c>
      <c r="G224" s="110">
        <f>(E224/'BORDEREAU DE COMMANDE'!$D56)*('BORDEREAU DE COMMANDE'!$E56)</f>
        <v>0</v>
      </c>
    </row>
    <row r="225" spans="1:7" s="48" customFormat="1" ht="15.75">
      <c r="A225" s="131">
        <f>'Budget et Recensement'!$A$16</f>
        <v>7</v>
      </c>
      <c r="B225" s="93">
        <f t="shared" si="5"/>
        <v>67804</v>
      </c>
      <c r="C225" s="107" t="str">
        <f t="shared" si="5"/>
        <v>Culotte Flex Super #8 61-87cm (24-34po)</v>
      </c>
      <c r="D225" s="118">
        <f>HLOOKUP(B225,'Liste de Distrib. Hebd.'!$B$13:$AE$103,36,FALSE)</f>
        <v>0</v>
      </c>
      <c r="E225" s="109">
        <f>D225*'Budget et Recensement'!$B$4</f>
        <v>0</v>
      </c>
      <c r="F225" s="248">
        <f>(D225/'BORDEREAU DE COMMANDE'!$D$57)*'Budget et Recensement'!$B$4</f>
        <v>0</v>
      </c>
      <c r="G225" s="110">
        <f>(E225/'BORDEREAU DE COMMANDE'!$D57)*('BORDEREAU DE COMMANDE'!$E57)</f>
        <v>0</v>
      </c>
    </row>
    <row r="226" spans="1:7" s="48" customFormat="1" ht="15.75">
      <c r="A226" s="131">
        <f>'Budget et Recensement'!$A$16</f>
        <v>7</v>
      </c>
      <c r="B226" s="93">
        <f t="shared" si="5"/>
        <v>67805</v>
      </c>
      <c r="C226" s="107" t="str">
        <f t="shared" si="5"/>
        <v>Culotte Flex Super #12 71-107cm (28-42po)</v>
      </c>
      <c r="D226" s="118">
        <f>HLOOKUP(B226,'Liste de Distrib. Hebd.'!$B$13:$AE$103,36,FALSE)</f>
        <v>0</v>
      </c>
      <c r="E226" s="109">
        <f>D226*'Budget et Recensement'!$B$4</f>
        <v>0</v>
      </c>
      <c r="F226" s="248">
        <f>(D226/'BORDEREAU DE COMMANDE'!$D$58)*'Budget et Recensement'!$B$4</f>
        <v>0</v>
      </c>
      <c r="G226" s="110">
        <f>(E226/'BORDEREAU DE COMMANDE'!$D58)*('BORDEREAU DE COMMANDE'!$E58)</f>
        <v>0</v>
      </c>
    </row>
    <row r="227" spans="1:7" s="48" customFormat="1" ht="15.75">
      <c r="A227" s="131">
        <f>'Budget et Recensement'!$A$16</f>
        <v>7</v>
      </c>
      <c r="B227" s="93">
        <f t="shared" si="5"/>
        <v>67806</v>
      </c>
      <c r="C227" s="107" t="str">
        <f t="shared" si="5"/>
        <v>Culotte Flex Super #16 84-27cm (33-50po)</v>
      </c>
      <c r="D227" s="118">
        <f>HLOOKUP(B227,'Liste de Distrib. Hebd.'!$B$13:$AE$103,36,FALSE)</f>
        <v>0</v>
      </c>
      <c r="E227" s="109">
        <f>D227*'Budget et Recensement'!$B$4</f>
        <v>0</v>
      </c>
      <c r="F227" s="248">
        <f>(D227/'BORDEREAU DE COMMANDE'!$D$59)*'Budget et Recensement'!$B$4</f>
        <v>0</v>
      </c>
      <c r="G227" s="110">
        <f>(E227/'BORDEREAU DE COMMANDE'!$D59)*('BORDEREAU DE COMMANDE'!$E59)</f>
        <v>0</v>
      </c>
    </row>
    <row r="228" spans="1:7" s="48" customFormat="1" ht="15.75">
      <c r="A228" s="131">
        <f>'Budget et Recensement'!$A$16</f>
        <v>7</v>
      </c>
      <c r="B228" s="93">
        <f t="shared" si="5"/>
        <v>67807</v>
      </c>
      <c r="C228" s="107" t="str">
        <f t="shared" si="5"/>
        <v>Culotte Flex Super #20 104-155cm (41-61po)</v>
      </c>
      <c r="D228" s="118">
        <f>HLOOKUP(B228,'Liste de Distrib. Hebd.'!$B$13:$AE$103,36,FALSE)</f>
        <v>0</v>
      </c>
      <c r="E228" s="109">
        <f>D228*'Budget et Recensement'!$B$4</f>
        <v>0</v>
      </c>
      <c r="F228" s="248">
        <f>(D228/'BORDEREAU DE COMMANDE'!$D$60)*'Budget et Recensement'!$B$4</f>
        <v>0</v>
      </c>
      <c r="G228" s="110">
        <f>(E228/'BORDEREAU DE COMMANDE'!$D60)*('BORDEREAU DE COMMANDE'!$E60)</f>
        <v>0</v>
      </c>
    </row>
    <row r="229" spans="1:7" s="48" customFormat="1" ht="15.75">
      <c r="A229" s="131">
        <f>'Budget et Recensement'!$A$16</f>
        <v>7</v>
      </c>
      <c r="B229" s="93">
        <f t="shared" si="5"/>
        <v>61375</v>
      </c>
      <c r="C229" s="107" t="str">
        <f t="shared" si="5"/>
        <v>Culotte Bariatrique Ultra Peche 152-63cm (60-64po)</v>
      </c>
      <c r="D229" s="118">
        <f>HLOOKUP(B229,'Liste de Distrib. Hebd.'!$B$13:$AE$103,36,FALSE)</f>
        <v>0</v>
      </c>
      <c r="E229" s="109">
        <f>D229*'Budget et Recensement'!$B$4</f>
        <v>0</v>
      </c>
      <c r="F229" s="248">
        <f>(D229/'BORDEREAU DE COMMANDE'!$D$61)*'Budget et Recensement'!$B$4</f>
        <v>0</v>
      </c>
      <c r="G229" s="110">
        <f>(E229/'BORDEREAU DE COMMANDE'!$D61)*('BORDEREAU DE COMMANDE'!$E61)</f>
        <v>0</v>
      </c>
    </row>
    <row r="230" spans="1:7" s="48" customFormat="1" ht="16.5" thickBot="1">
      <c r="A230" s="252"/>
      <c r="B230" s="111"/>
      <c r="C230" s="112"/>
      <c r="D230" s="113"/>
      <c r="E230" s="114"/>
      <c r="F230" s="253"/>
      <c r="G230" s="119"/>
    </row>
    <row r="231" spans="1:7" s="48" customFormat="1" ht="17.25" thickTop="1" thickBot="1">
      <c r="A231" s="254">
        <f>'Budget et Recensement'!$A$17</f>
        <v>8</v>
      </c>
      <c r="B231" s="116"/>
      <c r="C231" s="117"/>
      <c r="D231" s="120">
        <f>SUBTOTAL(9,D232:D262)</f>
        <v>0</v>
      </c>
      <c r="E231" s="105">
        <f>SUBTOTAL(9,E232:E262)</f>
        <v>0</v>
      </c>
      <c r="F231" s="255">
        <f>SUBTOTAL(9,F232:F262)</f>
        <v>0</v>
      </c>
      <c r="G231" s="106">
        <f>SUBTOTAL(9,G232:G262)</f>
        <v>0</v>
      </c>
    </row>
    <row r="232" spans="1:7" s="48" customFormat="1" ht="15.75">
      <c r="A232" s="131">
        <f>'Budget et Recensement'!$A$17</f>
        <v>8</v>
      </c>
      <c r="B232" s="93">
        <f t="shared" ref="B232:C261" si="6">B8</f>
        <v>72631</v>
      </c>
      <c r="C232" s="107" t="str">
        <f t="shared" si="6"/>
        <v>Pull Up Plus P 64-89cm (25-35po)</v>
      </c>
      <c r="D232" s="118">
        <f>HLOOKUP(B232,'Liste de Distrib. Hebd.'!$B$13:$AE$103,41,FALSE)</f>
        <v>0</v>
      </c>
      <c r="E232" s="109">
        <f>D232*'Budget et Recensement'!$B$4</f>
        <v>0</v>
      </c>
      <c r="F232" s="248">
        <f>(D232/'BORDEREAU DE COMMANDE'!$D$32)*'Budget et Recensement'!$B$4</f>
        <v>0</v>
      </c>
      <c r="G232" s="110">
        <f>(E232/'BORDEREAU DE COMMANDE'!$D$32)*('BORDEREAU DE COMMANDE'!$E$32)</f>
        <v>0</v>
      </c>
    </row>
    <row r="233" spans="1:7" s="48" customFormat="1" ht="15.75">
      <c r="A233" s="131">
        <f>'Budget et Recensement'!$A$17</f>
        <v>8</v>
      </c>
      <c r="B233" s="93">
        <f t="shared" si="6"/>
        <v>72632</v>
      </c>
      <c r="C233" s="107" t="str">
        <f t="shared" si="6"/>
        <v>Pull Up Plus M 86-112cm (34-44po)</v>
      </c>
      <c r="D233" s="118">
        <f>HLOOKUP(B233,'Liste de Distrib. Hebd.'!$B$13:$AE$103,41,FALSE)</f>
        <v>0</v>
      </c>
      <c r="E233" s="109">
        <f>D233*'Budget et Recensement'!$B$4</f>
        <v>0</v>
      </c>
      <c r="F233" s="248">
        <f>(D233/'BORDEREAU DE COMMANDE'!$D$33)*'Budget et Recensement'!$B$4</f>
        <v>0</v>
      </c>
      <c r="G233" s="110">
        <f>(E233/'BORDEREAU DE COMMANDE'!$D$33)*('BORDEREAU DE COMMANDE'!$E$33)</f>
        <v>0</v>
      </c>
    </row>
    <row r="234" spans="1:7" s="48" customFormat="1" ht="15.75">
      <c r="A234" s="131">
        <f>'Budget et Recensement'!$A$17</f>
        <v>8</v>
      </c>
      <c r="B234" s="93">
        <f t="shared" si="6"/>
        <v>72633</v>
      </c>
      <c r="C234" s="107" t="str">
        <f t="shared" si="6"/>
        <v>Pull Up Plus L 114-147cm (45-58po)</v>
      </c>
      <c r="D234" s="118">
        <f>HLOOKUP(B234,'Liste de Distrib. Hebd.'!$B$13:$AE$103,41,FALSE)</f>
        <v>0</v>
      </c>
      <c r="E234" s="109">
        <f>D234*'Budget et Recensement'!$B$4</f>
        <v>0</v>
      </c>
      <c r="F234" s="248">
        <f>(D234/'BORDEREAU DE COMMANDE'!$D$34)*'Budget et Recensement'!$B$4</f>
        <v>0</v>
      </c>
      <c r="G234" s="110">
        <f>(E234/'BORDEREAU DE COMMANDE'!$D$34)*('BORDEREAU DE COMMANDE'!$E$34)</f>
        <v>0</v>
      </c>
    </row>
    <row r="235" spans="1:7" s="48" customFormat="1" ht="15.75">
      <c r="A235" s="131">
        <f>'Budget et Recensement'!$A$17</f>
        <v>8</v>
      </c>
      <c r="B235" s="93">
        <f t="shared" si="6"/>
        <v>72634</v>
      </c>
      <c r="C235" s="107" t="str">
        <f t="shared" si="6"/>
        <v>Pull Up Plus TG 140-168cm (55-66po)</v>
      </c>
      <c r="D235" s="118">
        <f>HLOOKUP(B235,'Liste de Distrib. Hebd.'!$B$13:$AE$103,41,FALSE)</f>
        <v>0</v>
      </c>
      <c r="E235" s="109">
        <f>D235*'Budget et Recensement'!$B$4</f>
        <v>0</v>
      </c>
      <c r="F235" s="248">
        <f>(D235/'BORDEREAU DE COMMANDE'!$D$35)*'Budget et Recensement'!$B$4</f>
        <v>0</v>
      </c>
      <c r="G235" s="110">
        <f>(E235/'BORDEREAU DE COMMANDE'!$D$35)*('BORDEREAU DE COMMANDE'!$E$35)</f>
        <v>0</v>
      </c>
    </row>
    <row r="236" spans="1:7" s="48" customFormat="1" ht="15.75">
      <c r="A236" s="131">
        <f>'Budget et Recensement'!$A$17</f>
        <v>8</v>
      </c>
      <c r="B236" s="93">
        <f t="shared" si="6"/>
        <v>72508</v>
      </c>
      <c r="C236" s="354" t="str">
        <f t="shared" si="6"/>
        <v>Pull Up Plus TTG 173-203cm(68-80po)</v>
      </c>
      <c r="D236" s="118">
        <f>HLOOKUP(B236,'Liste de Distrib. Hebd.'!$B$13:$AE$103,41,FALSE)</f>
        <v>0</v>
      </c>
      <c r="E236" s="109">
        <f>D236*'Budget et Recensement'!$B$4</f>
        <v>0</v>
      </c>
      <c r="F236" s="248">
        <f>(D236/'BORDEREAU DE COMMANDE'!$D$36)*'Budget et Recensement'!$B$4</f>
        <v>0</v>
      </c>
      <c r="G236" s="110">
        <f>(E236/'BORDEREAU DE COMMANDE'!$D$36)*('BORDEREAU DE COMMANDE'!$E$36)</f>
        <v>0</v>
      </c>
    </row>
    <row r="237" spans="1:7" s="48" customFormat="1" ht="15.75">
      <c r="A237" s="131">
        <f>'Budget et Recensement'!$A$17</f>
        <v>8</v>
      </c>
      <c r="B237" s="93">
        <f t="shared" si="6"/>
        <v>72116</v>
      </c>
      <c r="C237" s="354" t="str">
        <f t="shared" si="6"/>
        <v>Pull Up Extra P 64-89cm (25-35po)</v>
      </c>
      <c r="D237" s="118">
        <f>HLOOKUP(B237,'Liste de Distrib. Hebd.'!$B$13:$AE$103,41,FALSE)</f>
        <v>0</v>
      </c>
      <c r="E237" s="109">
        <f>D237*'Budget et Recensement'!$B$4</f>
        <v>0</v>
      </c>
      <c r="F237" s="248">
        <f>(D237/'BORDEREAU DE COMMANDE'!$D$37)*'Budget et Recensement'!$B$4</f>
        <v>0</v>
      </c>
      <c r="G237" s="110">
        <f>(E237/'BORDEREAU DE COMMANDE'!$D$37)*('BORDEREAU DE COMMANDE'!$E$37)</f>
        <v>0</v>
      </c>
    </row>
    <row r="238" spans="1:7" s="48" customFormat="1" ht="15.75">
      <c r="A238" s="131">
        <f>'Budget et Recensement'!$A$17</f>
        <v>8</v>
      </c>
      <c r="B238" s="93">
        <f t="shared" si="6"/>
        <v>72232</v>
      </c>
      <c r="C238" s="354" t="str">
        <f t="shared" si="6"/>
        <v>Pull Up Extra M 86-112cm (34-44po)</v>
      </c>
      <c r="D238" s="118">
        <f>HLOOKUP(B238,'Liste de Distrib. Hebd.'!$B$13:$AE$103,41,FALSE)</f>
        <v>0</v>
      </c>
      <c r="E238" s="109">
        <f>D238*'Budget et Recensement'!$B$4</f>
        <v>0</v>
      </c>
      <c r="F238" s="248">
        <f>(D238/'BORDEREAU DE COMMANDE'!$D$38)*'Budget et Recensement'!$B$4</f>
        <v>0</v>
      </c>
      <c r="G238" s="110">
        <f>(E238/'BORDEREAU DE COMMANDE'!$D$38)*('BORDEREAU DE COMMANDE'!$E$38)</f>
        <v>0</v>
      </c>
    </row>
    <row r="239" spans="1:7" s="48" customFormat="1" ht="15.75">
      <c r="A239" s="131">
        <f>'Budget et Recensement'!$A$17</f>
        <v>8</v>
      </c>
      <c r="B239" s="93">
        <f t="shared" si="6"/>
        <v>72332</v>
      </c>
      <c r="C239" s="107" t="str">
        <f t="shared" si="6"/>
        <v>Pull Up Extra G 114-147cm (45-58po)</v>
      </c>
      <c r="D239" s="118">
        <f>HLOOKUP(B239,'Liste de Distrib. Hebd.'!$B$13:$AE$103,41,FALSE)</f>
        <v>0</v>
      </c>
      <c r="E239" s="109">
        <f>D239*'Budget et Recensement'!$B$4</f>
        <v>0</v>
      </c>
      <c r="F239" s="248">
        <f>(D239/'BORDEREAU DE COMMANDE'!$D$39)*'Budget et Recensement'!$B$4</f>
        <v>0</v>
      </c>
      <c r="G239" s="110">
        <f>(E239/'BORDEREAU DE COMMANDE'!$D$39)*('BORDEREAU DE COMMANDE'!$E$39)</f>
        <v>0</v>
      </c>
    </row>
    <row r="240" spans="1:7" s="48" customFormat="1" ht="15.75">
      <c r="A240" s="131">
        <f>'Budget et Recensement'!$A$17</f>
        <v>8</v>
      </c>
      <c r="B240" s="93">
        <f t="shared" si="6"/>
        <v>72425</v>
      </c>
      <c r="C240" s="107" t="str">
        <f t="shared" si="6"/>
        <v>Pull Up Extra TG 140-168cm (55-66po)</v>
      </c>
      <c r="D240" s="118">
        <f>HLOOKUP(B240,'Liste de Distrib. Hebd.'!$B$13:$AE$103,41,FALSE)</f>
        <v>0</v>
      </c>
      <c r="E240" s="109">
        <f>D240*'Budget et Recensement'!$B$4</f>
        <v>0</v>
      </c>
      <c r="F240" s="248">
        <f>(D240/'BORDEREAU DE COMMANDE'!$D$40)*'Budget et Recensement'!$B$4</f>
        <v>0</v>
      </c>
      <c r="G240" s="110">
        <f>(E240/'BORDEREAU DE COMMANDE'!$D$40)*('BORDEREAU DE COMMANDE'!$E$40)</f>
        <v>0</v>
      </c>
    </row>
    <row r="241" spans="1:7" s="48" customFormat="1" ht="15.75">
      <c r="A241" s="131">
        <f>'Budget et Recensement'!$A$17</f>
        <v>8</v>
      </c>
      <c r="B241" s="93">
        <f t="shared" si="6"/>
        <v>72518</v>
      </c>
      <c r="C241" s="107" t="str">
        <f t="shared" si="6"/>
        <v>Pull Up Extra TTG 173-203cm (68-80po)</v>
      </c>
      <c r="D241" s="118">
        <f>HLOOKUP(B241,'Liste de Distrib. Hebd.'!$B$13:$AE$103,41,FALSE)</f>
        <v>0</v>
      </c>
      <c r="E241" s="109">
        <f>D241*'Budget et Recensement'!$B$4</f>
        <v>0</v>
      </c>
      <c r="F241" s="248">
        <f>(D241/'BORDEREAU DE COMMANDE'!$D$41)*'Budget et Recensement'!$B$4</f>
        <v>0</v>
      </c>
      <c r="G241" s="110">
        <f>(E241/'BORDEREAU DE COMMANDE'!$D$41)*('BORDEREAU DE COMMANDE'!$E$41)</f>
        <v>0</v>
      </c>
    </row>
    <row r="242" spans="1:7" s="48" customFormat="1" ht="15.75">
      <c r="A242" s="131">
        <f>'Budget et Recensement'!$A$17</f>
        <v>8</v>
      </c>
      <c r="B242" s="93">
        <f t="shared" si="6"/>
        <v>72235</v>
      </c>
      <c r="C242" s="107" t="str">
        <f t="shared" si="6"/>
        <v>Pull Up Super M 86-112cm (34-44po)</v>
      </c>
      <c r="D242" s="118">
        <f>HLOOKUP(B242,'Liste de Distrib. Hebd.'!$B$13:$AE$103,41,FALSE)</f>
        <v>0</v>
      </c>
      <c r="E242" s="109">
        <f>D242*'Budget et Recensement'!$B$4</f>
        <v>0</v>
      </c>
      <c r="F242" s="248">
        <f>(D242/'BORDEREAU DE COMMANDE'!$D$42)*'Budget et Recensement'!$B$4</f>
        <v>0</v>
      </c>
      <c r="G242" s="110">
        <f>(E242/'BORDEREAU DE COMMANDE'!$D$42)*('BORDEREAU DE COMMANDE'!$E$42)</f>
        <v>0</v>
      </c>
    </row>
    <row r="243" spans="1:7" s="48" customFormat="1" ht="15.75">
      <c r="A243" s="131">
        <f>'Budget et Recensement'!$A$17</f>
        <v>8</v>
      </c>
      <c r="B243" s="93">
        <f t="shared" si="6"/>
        <v>72325</v>
      </c>
      <c r="C243" s="107" t="str">
        <f t="shared" si="6"/>
        <v>Pull Up Super G 114-147cm (45-58po)</v>
      </c>
      <c r="D243" s="118">
        <f>HLOOKUP(B243,'Liste de Distrib. Hebd.'!$B$13:$AE$103,41,FALSE)</f>
        <v>0</v>
      </c>
      <c r="E243" s="109">
        <f>D243*'Budget et Recensement'!$B$4</f>
        <v>0</v>
      </c>
      <c r="F243" s="248">
        <f>(D243/'BORDEREAU DE COMMANDE'!$D$43)*'Budget et Recensement'!$B$4</f>
        <v>0</v>
      </c>
      <c r="G243" s="110">
        <f>(E243/'BORDEREAU DE COMMANDE'!$D$43)*('BORDEREAU DE COMMANDE'!$E$43)</f>
        <v>0</v>
      </c>
    </row>
    <row r="244" spans="1:7" s="48" customFormat="1" ht="15.75">
      <c r="A244" s="131">
        <f>'Budget et Recensement'!$A$17</f>
        <v>8</v>
      </c>
      <c r="B244" s="93">
        <f t="shared" si="6"/>
        <v>72427</v>
      </c>
      <c r="C244" s="107" t="str">
        <f t="shared" si="6"/>
        <v>Pull Up Super TG 140-168cm (55-66po)</v>
      </c>
      <c r="D244" s="118">
        <f>HLOOKUP(B244,'Liste de Distrib. Hebd.'!$B$13:$AE$103,41,FALSE)</f>
        <v>0</v>
      </c>
      <c r="E244" s="109">
        <f>D244*'Budget et Recensement'!$B$4</f>
        <v>0</v>
      </c>
      <c r="F244" s="248">
        <f>(D244/'BORDEREAU DE COMMANDE'!$D$44)*'Budget et Recensement'!$B$4</f>
        <v>0</v>
      </c>
      <c r="G244" s="110">
        <f>(E244/'BORDEREAU DE COMMANDE'!$D$44)*('BORDEREAU DE COMMANDE'!$E$44)</f>
        <v>0</v>
      </c>
    </row>
    <row r="245" spans="1:7" s="48" customFormat="1" ht="15.75">
      <c r="A245" s="131">
        <f>'Budget et Recensement'!$A$17</f>
        <v>8</v>
      </c>
      <c r="B245" s="93">
        <f t="shared" si="6"/>
        <v>50600</v>
      </c>
      <c r="C245" s="107" t="str">
        <f t="shared" si="6"/>
        <v>Coussinet pour homme</v>
      </c>
      <c r="D245" s="118">
        <f>HLOOKUP(B245,'Liste de Distrib. Hebd.'!$B$13:$AE$103,41,FALSE)</f>
        <v>0</v>
      </c>
      <c r="E245" s="109">
        <f>D245*'Budget et Recensement'!$B$4</f>
        <v>0</v>
      </c>
      <c r="F245" s="248">
        <f>(D245/'BORDEREAU DE COMMANDE'!$D$45)*'Budget et Recensement'!$B$4</f>
        <v>0</v>
      </c>
      <c r="G245" s="110">
        <f>(E245/'BORDEREAU DE COMMANDE'!$D$45)*('BORDEREAU DE COMMANDE'!$E$45)</f>
        <v>0</v>
      </c>
    </row>
    <row r="246" spans="1:7" s="48" customFormat="1" ht="15.75">
      <c r="A246" s="131">
        <f>'Budget et Recensement'!$A$17</f>
        <v>8</v>
      </c>
      <c r="B246" s="93">
        <f t="shared" si="6"/>
        <v>62418</v>
      </c>
      <c r="C246" s="107" t="str">
        <f t="shared" si="6"/>
        <v>Coussinet regulier de jour (Bleu)</v>
      </c>
      <c r="D246" s="118">
        <f>HLOOKUP(B246,'Liste de Distrib. Hebd.'!$B$13:$AE$103,41,FALSE)</f>
        <v>0</v>
      </c>
      <c r="E246" s="109">
        <f>D246*'Budget et Recensement'!$B$4</f>
        <v>0</v>
      </c>
      <c r="F246" s="248">
        <f>(D246/'BORDEREAU DE COMMANDE'!$D$46)*'Budget et Recensement'!$B$4</f>
        <v>0</v>
      </c>
      <c r="G246" s="110">
        <f>(E246/'BORDEREAU DE COMMANDE'!$D$46)*('BORDEREAU DE COMMANDE'!$E$46)</f>
        <v>0</v>
      </c>
    </row>
    <row r="247" spans="1:7" s="48" customFormat="1" ht="15.75">
      <c r="A247" s="131">
        <f>'Budget et Recensement'!$A$17</f>
        <v>8</v>
      </c>
      <c r="B247" s="93">
        <f t="shared" si="6"/>
        <v>62618</v>
      </c>
      <c r="C247" s="107" t="str">
        <f t="shared" si="6"/>
        <v>Coussinet Plus de jour (Jaune)</v>
      </c>
      <c r="D247" s="118">
        <f>HLOOKUP(B247,'Liste de Distrib. Hebd.'!$B$13:$AE$103,41,FALSE)</f>
        <v>0</v>
      </c>
      <c r="E247" s="109">
        <f>D247*'Budget et Recensement'!$B$4</f>
        <v>0</v>
      </c>
      <c r="F247" s="248">
        <f>(D247/'BORDEREAU DE COMMANDE'!$D$47)*'Budget et Recensement'!$B$4</f>
        <v>0</v>
      </c>
      <c r="G247" s="110">
        <f>(E247/'BORDEREAU DE COMMANDE'!$D$47)*('BORDEREAU DE COMMANDE'!$E$47)</f>
        <v>0</v>
      </c>
    </row>
    <row r="248" spans="1:7" s="48" customFormat="1" ht="15.75">
      <c r="A248" s="131">
        <f>'Budget et Recensement'!$A$17</f>
        <v>8</v>
      </c>
      <c r="B248" s="93">
        <f t="shared" si="6"/>
        <v>62718</v>
      </c>
      <c r="C248" s="107" t="str">
        <f t="shared" si="6"/>
        <v>Coussinet Super nuit (Vert)</v>
      </c>
      <c r="D248" s="118">
        <f>HLOOKUP(B248,'Liste de Distrib. Hebd.'!$B$13:$AE$103,41,FALSE)</f>
        <v>0</v>
      </c>
      <c r="E248" s="109">
        <f>D248*'Budget et Recensement'!$B$4</f>
        <v>0</v>
      </c>
      <c r="F248" s="248">
        <f>(D248/'BORDEREAU DE COMMANDE'!$D$48)*'Budget et Recensement'!$B$4</f>
        <v>0</v>
      </c>
      <c r="G248" s="110">
        <f>(E248/'BORDEREAU DE COMMANDE'!$D$48)*('BORDEREAU DE COMMANDE'!$E$48)</f>
        <v>0</v>
      </c>
    </row>
    <row r="249" spans="1:7" s="48" customFormat="1" ht="15.75">
      <c r="A249" s="131">
        <f>'Budget et Recensement'!$A$17</f>
        <v>8</v>
      </c>
      <c r="B249" s="93">
        <f t="shared" si="6"/>
        <v>62321</v>
      </c>
      <c r="C249" s="107" t="str">
        <f t="shared" si="6"/>
        <v>Coussinet Extra Comfort</v>
      </c>
      <c r="D249" s="118">
        <f>HLOOKUP(B249,'Liste de Distrib. Hebd.'!$B$13:$AE$103,41,FALSE)</f>
        <v>0</v>
      </c>
      <c r="E249" s="109">
        <f>D249*'Budget et Recensement'!$B$4</f>
        <v>0</v>
      </c>
      <c r="F249" s="248">
        <f>(D249/'BORDEREAU DE COMMANDE'!$D$49)*'Budget et Recensement'!$B$4</f>
        <v>0</v>
      </c>
      <c r="G249" s="110">
        <f>(E249/'BORDEREAU DE COMMANDE'!$D$49)*('BORDEREAU DE COMMANDE'!$E$49)</f>
        <v>0</v>
      </c>
    </row>
    <row r="250" spans="1:7" s="48" customFormat="1" ht="15.75">
      <c r="A250" s="131">
        <f>'Budget et Recensement'!$A$17</f>
        <v>8</v>
      </c>
      <c r="B250" s="93">
        <f t="shared" si="6"/>
        <v>66100</v>
      </c>
      <c r="C250" s="107" t="str">
        <f t="shared" si="6"/>
        <v>Culotte Petite 4 attaches 56-91cm (22-36po)</v>
      </c>
      <c r="D250" s="118">
        <f>HLOOKUP(B250,'Liste de Distrib. Hebd.'!$B$13:$AE$103,41,FALSE)</f>
        <v>0</v>
      </c>
      <c r="E250" s="109">
        <f>D250*'Budget et Recensement'!$B$4</f>
        <v>0</v>
      </c>
      <c r="F250" s="248">
        <f>(D250/'BORDEREAU DE COMMANDE'!$D$50)*'Budget et Recensement'!$B$4</f>
        <v>0</v>
      </c>
      <c r="G250" s="110">
        <f>(E250/'BORDEREAU DE COMMANDE'!$D$50)*('BORDEREAU DE COMMANDE'!$E$50)</f>
        <v>0</v>
      </c>
    </row>
    <row r="251" spans="1:7" s="48" customFormat="1" ht="15.75">
      <c r="A251" s="131">
        <f>'Budget et Recensement'!$A$17</f>
        <v>8</v>
      </c>
      <c r="B251" s="93">
        <f t="shared" si="6"/>
        <v>67802</v>
      </c>
      <c r="C251" s="107" t="str">
        <f t="shared" si="6"/>
        <v>Culotte Stretch Ultra M/R 84-132cm (35-52po)</v>
      </c>
      <c r="D251" s="118">
        <f>HLOOKUP(B251,'Liste de Distrib. Hebd.'!$B$13:$AE$103,41,FALSE)</f>
        <v>0</v>
      </c>
      <c r="E251" s="109">
        <f>D251*'Budget et Recensement'!$B$4</f>
        <v>0</v>
      </c>
      <c r="F251" s="248">
        <f>(D251/'BORDEREAU DE COMMANDE'!$D$51)*'Budget et Recensement'!$B$4</f>
        <v>0</v>
      </c>
      <c r="G251" s="110">
        <f>(E251/'BORDEREAU DE COMMANDE'!$D$51)*('BORDEREAU DE COMMANDE'!$E$51)</f>
        <v>0</v>
      </c>
    </row>
    <row r="252" spans="1:7" s="48" customFormat="1" ht="15.75">
      <c r="A252" s="131">
        <f>'Budget et Recensement'!$A$17</f>
        <v>8</v>
      </c>
      <c r="B252" s="93">
        <f t="shared" si="6"/>
        <v>67803</v>
      </c>
      <c r="C252" s="107" t="str">
        <f t="shared" si="6"/>
        <v>Culotte Stretch Ultra L/XL 104-163cm (41-64po)</v>
      </c>
      <c r="D252" s="118">
        <f>HLOOKUP(B252,'Liste de Distrib. Hebd.'!$B$13:$AE$103,41,FALSE)</f>
        <v>0</v>
      </c>
      <c r="E252" s="109">
        <f>D252*'Budget et Recensement'!$B$4</f>
        <v>0</v>
      </c>
      <c r="F252" s="248">
        <f>(D252/'BORDEREAU DE COMMANDE'!$D$52)*'Budget et Recensement'!$B$4</f>
        <v>0</v>
      </c>
      <c r="G252" s="110">
        <f>(E252/'BORDEREAU DE COMMANDE'!$D$52)*('BORDEREAU DE COMMANDE'!$E$52)</f>
        <v>0</v>
      </c>
    </row>
    <row r="253" spans="1:7" s="48" customFormat="1" ht="15.75">
      <c r="A253" s="131">
        <f>'Budget et Recensement'!$A$17</f>
        <v>8</v>
      </c>
      <c r="B253" s="93">
        <f t="shared" si="6"/>
        <v>61390</v>
      </c>
      <c r="C253" s="107" t="str">
        <f t="shared" si="6"/>
        <v>Culotte Stretch Ultra TTG 163-178cm (64-70po)</v>
      </c>
      <c r="D253" s="118">
        <f>HLOOKUP(B253,'Liste de Distrib. Hebd.'!$B$13:$AE$103,41,FALSE)</f>
        <v>0</v>
      </c>
      <c r="E253" s="109">
        <f>D253*'Budget et Recensement'!$B$4</f>
        <v>0</v>
      </c>
      <c r="F253" s="248">
        <f>(D253/'BORDEREAU DE COMMANDE'!$D$53)*'Budget et Recensement'!$B$4</f>
        <v>0</v>
      </c>
      <c r="G253" s="110">
        <f>(E253/'BORDEREAU DE COMMANDE'!$D$53)*('BORDEREAU DE COMMANDE'!$E$53)</f>
        <v>0</v>
      </c>
    </row>
    <row r="254" spans="1:7" s="48" customFormat="1" ht="15.75">
      <c r="A254" s="131">
        <f>'Budget et Recensement'!$A$17</f>
        <v>8</v>
      </c>
      <c r="B254" s="93">
        <f t="shared" si="6"/>
        <v>61391</v>
      </c>
      <c r="C254" s="107" t="str">
        <f t="shared" si="6"/>
        <v>Culotte Stretch Super TTTG 175-244cm (69-96po)</v>
      </c>
      <c r="D254" s="118">
        <f>HLOOKUP(B254,'Liste de Distrib. Hebd.'!$B$13:$AE$103,41,FALSE)</f>
        <v>0</v>
      </c>
      <c r="E254" s="109">
        <f>D254*'Budget et Recensement'!$B$4</f>
        <v>0</v>
      </c>
      <c r="F254" s="248">
        <f>(D254/'BORDEREAU DE COMMANDE'!$D$54)*'Budget et Recensement'!$B$4</f>
        <v>0</v>
      </c>
      <c r="G254" s="110">
        <f>(E254/'BORDEREAU DE COMMANDE'!$D$54)*('BORDEREAU DE COMMANDE'!$E$54)</f>
        <v>0</v>
      </c>
    </row>
    <row r="255" spans="1:7" s="48" customFormat="1" ht="15.75">
      <c r="A255" s="131">
        <f>'Budget et Recensement'!$A$17</f>
        <v>8</v>
      </c>
      <c r="B255" s="93">
        <f t="shared" si="6"/>
        <v>67902</v>
      </c>
      <c r="C255" s="107" t="str">
        <f t="shared" si="6"/>
        <v>Culotte Stretch Super M/R 84-132cm (33-52po)</v>
      </c>
      <c r="D255" s="118">
        <f>HLOOKUP(B255,'Liste de Distrib. Hebd.'!$B$13:$AE$103,41,FALSE)</f>
        <v>0</v>
      </c>
      <c r="E255" s="109">
        <f>D255*'Budget et Recensement'!$B$4</f>
        <v>0</v>
      </c>
      <c r="F255" s="248">
        <f>(D255/'BORDEREAU DE COMMANDE'!$D$55)*'Budget et Recensement'!$B$4</f>
        <v>0</v>
      </c>
      <c r="G255" s="110">
        <f>(E255/'BORDEREAU DE COMMANDE'!$D$55)*('BORDEREAU DE COMMANDE'!$E$55)</f>
        <v>0</v>
      </c>
    </row>
    <row r="256" spans="1:7" s="48" customFormat="1" ht="15.75">
      <c r="A256" s="131">
        <f>'Budget et Recensement'!$A$17</f>
        <v>8</v>
      </c>
      <c r="B256" s="93">
        <f t="shared" si="6"/>
        <v>67903</v>
      </c>
      <c r="C256" s="107" t="str">
        <f t="shared" si="6"/>
        <v>Culotte Stretch Super L/XL 104-163cm (41-64po)</v>
      </c>
      <c r="D256" s="118">
        <f>HLOOKUP(B256,'Liste de Distrib. Hebd.'!$B$13:$AE$103,41,FALSE)</f>
        <v>0</v>
      </c>
      <c r="E256" s="109">
        <f>D256*'Budget et Recensement'!$B$4</f>
        <v>0</v>
      </c>
      <c r="F256" s="248">
        <f>(D256/'BORDEREAU DE COMMANDE'!$D$56)*'Budget et Recensement'!$B$4</f>
        <v>0</v>
      </c>
      <c r="G256" s="110">
        <f>(E256/'BORDEREAU DE COMMANDE'!$D$56)*('BORDEREAU DE COMMANDE'!$E$56)</f>
        <v>0</v>
      </c>
    </row>
    <row r="257" spans="1:7" s="48" customFormat="1" ht="15.75">
      <c r="A257" s="131">
        <f>'Budget et Recensement'!$A$17</f>
        <v>8</v>
      </c>
      <c r="B257" s="93">
        <f t="shared" si="6"/>
        <v>67804</v>
      </c>
      <c r="C257" s="107" t="str">
        <f t="shared" si="6"/>
        <v>Culotte Flex Super #8 61-87cm (24-34po)</v>
      </c>
      <c r="D257" s="118">
        <f>HLOOKUP(B257,'Liste de Distrib. Hebd.'!$B$13:$AE$103,41,FALSE)</f>
        <v>0</v>
      </c>
      <c r="E257" s="109">
        <f>D257*'Budget et Recensement'!$B$4</f>
        <v>0</v>
      </c>
      <c r="F257" s="248">
        <f>(D257/'BORDEREAU DE COMMANDE'!$D$57)*'Budget et Recensement'!$B$4</f>
        <v>0</v>
      </c>
      <c r="G257" s="110">
        <f>(E257/'BORDEREAU DE COMMANDE'!$D$57)*('BORDEREAU DE COMMANDE'!$E$57)</f>
        <v>0</v>
      </c>
    </row>
    <row r="258" spans="1:7" s="48" customFormat="1" ht="15.75">
      <c r="A258" s="131">
        <f>'Budget et Recensement'!$A$17</f>
        <v>8</v>
      </c>
      <c r="B258" s="93">
        <f t="shared" si="6"/>
        <v>67805</v>
      </c>
      <c r="C258" s="107" t="str">
        <f t="shared" si="6"/>
        <v>Culotte Flex Super #12 71-107cm (28-42po)</v>
      </c>
      <c r="D258" s="118">
        <f>HLOOKUP(B258,'Liste de Distrib. Hebd.'!$B$13:$AE$103,41,FALSE)</f>
        <v>0</v>
      </c>
      <c r="E258" s="109">
        <f>D258*'Budget et Recensement'!$B$4</f>
        <v>0</v>
      </c>
      <c r="F258" s="248">
        <f>(D258/'BORDEREAU DE COMMANDE'!$D$58)*'Budget et Recensement'!$B$4</f>
        <v>0</v>
      </c>
      <c r="G258" s="110">
        <f>(E258/'BORDEREAU DE COMMANDE'!$D$58)*('BORDEREAU DE COMMANDE'!$E$58)</f>
        <v>0</v>
      </c>
    </row>
    <row r="259" spans="1:7" s="48" customFormat="1" ht="15.75">
      <c r="A259" s="131">
        <f>'Budget et Recensement'!$A$17</f>
        <v>8</v>
      </c>
      <c r="B259" s="93">
        <f t="shared" si="6"/>
        <v>67806</v>
      </c>
      <c r="C259" s="107" t="str">
        <f t="shared" si="6"/>
        <v>Culotte Flex Super #16 84-27cm (33-50po)</v>
      </c>
      <c r="D259" s="118">
        <f>HLOOKUP(B259,'Liste de Distrib. Hebd.'!$B$13:$AE$103,41,FALSE)</f>
        <v>0</v>
      </c>
      <c r="E259" s="109">
        <f>D259*'Budget et Recensement'!$B$4</f>
        <v>0</v>
      </c>
      <c r="F259" s="248">
        <f>(D259/'BORDEREAU DE COMMANDE'!$D$59)*'Budget et Recensement'!$B$4</f>
        <v>0</v>
      </c>
      <c r="G259" s="110">
        <f>(E259/'BORDEREAU DE COMMANDE'!$D$59)*('BORDEREAU DE COMMANDE'!$E$59)</f>
        <v>0</v>
      </c>
    </row>
    <row r="260" spans="1:7" s="48" customFormat="1" ht="15.75">
      <c r="A260" s="131">
        <f>'Budget et Recensement'!$A$17</f>
        <v>8</v>
      </c>
      <c r="B260" s="93">
        <f t="shared" si="6"/>
        <v>67807</v>
      </c>
      <c r="C260" s="107" t="str">
        <f t="shared" si="6"/>
        <v>Culotte Flex Super #20 104-155cm (41-61po)</v>
      </c>
      <c r="D260" s="118">
        <f>HLOOKUP(B260,'Liste de Distrib. Hebd.'!$B$13:$AE$103,41,FALSE)</f>
        <v>0</v>
      </c>
      <c r="E260" s="109">
        <f>D260*'Budget et Recensement'!$B$4</f>
        <v>0</v>
      </c>
      <c r="F260" s="248">
        <f>(D260/'BORDEREAU DE COMMANDE'!$D$60)*'Budget et Recensement'!$B$4</f>
        <v>0</v>
      </c>
      <c r="G260" s="110">
        <f>(E260/'BORDEREAU DE COMMANDE'!$D$60)*('BORDEREAU DE COMMANDE'!$E$60)</f>
        <v>0</v>
      </c>
    </row>
    <row r="261" spans="1:7" s="48" customFormat="1" ht="15.75">
      <c r="A261" s="131">
        <f>'Budget et Recensement'!$A$17</f>
        <v>8</v>
      </c>
      <c r="B261" s="93">
        <f t="shared" si="6"/>
        <v>61375</v>
      </c>
      <c r="C261" s="107" t="str">
        <f t="shared" si="6"/>
        <v>Culotte Bariatrique Ultra Peche 152-63cm (60-64po)</v>
      </c>
      <c r="D261" s="118">
        <f>HLOOKUP(B261,'Liste de Distrib. Hebd.'!$B$13:$AE$103,41,FALSE)</f>
        <v>0</v>
      </c>
      <c r="E261" s="109">
        <f>D261*'Budget et Recensement'!$B$4</f>
        <v>0</v>
      </c>
      <c r="F261" s="248">
        <f>(D261/'BORDEREAU DE COMMANDE'!$D$61)*'Budget et Recensement'!$B$4</f>
        <v>0</v>
      </c>
      <c r="G261" s="110">
        <f>(E261/'BORDEREAU DE COMMANDE'!$D$61)*('BORDEREAU DE COMMANDE'!$E$61)</f>
        <v>0</v>
      </c>
    </row>
    <row r="262" spans="1:7" s="48" customFormat="1" ht="16.5" thickBot="1">
      <c r="A262" s="252"/>
      <c r="B262" s="111"/>
      <c r="C262" s="112"/>
      <c r="D262" s="113"/>
      <c r="E262" s="114"/>
      <c r="F262" s="253"/>
      <c r="G262" s="119"/>
    </row>
    <row r="263" spans="1:7" s="48" customFormat="1" ht="17.25" thickTop="1" thickBot="1">
      <c r="A263" s="254">
        <f>'Budget et Recensement'!$A$18</f>
        <v>9</v>
      </c>
      <c r="B263" s="116"/>
      <c r="C263" s="117"/>
      <c r="D263" s="120">
        <f>SUBTOTAL(9,D264:D294)</f>
        <v>0</v>
      </c>
      <c r="E263" s="105">
        <f>SUBTOTAL(9,E264:E294)</f>
        <v>0</v>
      </c>
      <c r="F263" s="255">
        <f>SUBTOTAL(9,F264:F294)</f>
        <v>0</v>
      </c>
      <c r="G263" s="106">
        <f>SUBTOTAL(9,G264:G294)</f>
        <v>0</v>
      </c>
    </row>
    <row r="264" spans="1:7" s="48" customFormat="1" ht="15.75">
      <c r="A264" s="131">
        <f>'Budget et Recensement'!$A$18</f>
        <v>9</v>
      </c>
      <c r="B264" s="93">
        <f t="shared" ref="B264:C293" si="7">B8</f>
        <v>72631</v>
      </c>
      <c r="C264" s="107" t="str">
        <f t="shared" si="7"/>
        <v>Pull Up Plus P 64-89cm (25-35po)</v>
      </c>
      <c r="D264" s="118">
        <f>HLOOKUP(B264,'Liste de Distrib. Hebd.'!$B$13:$AE$103,46,FALSE)</f>
        <v>0</v>
      </c>
      <c r="E264" s="109">
        <f>D264*'Budget et Recensement'!$B$4</f>
        <v>0</v>
      </c>
      <c r="F264" s="248">
        <f>(D264/'BORDEREAU DE COMMANDE'!$D$32)*'Budget et Recensement'!$B$4</f>
        <v>0</v>
      </c>
      <c r="G264" s="110">
        <f>(E264/'BORDEREAU DE COMMANDE'!$D$32)*('BORDEREAU DE COMMANDE'!$E$32)</f>
        <v>0</v>
      </c>
    </row>
    <row r="265" spans="1:7" s="48" customFormat="1" ht="15.75">
      <c r="A265" s="131">
        <f>'Budget et Recensement'!$A$18</f>
        <v>9</v>
      </c>
      <c r="B265" s="93">
        <f t="shared" si="7"/>
        <v>72632</v>
      </c>
      <c r="C265" s="107" t="str">
        <f t="shared" si="7"/>
        <v>Pull Up Plus M 86-112cm (34-44po)</v>
      </c>
      <c r="D265" s="118">
        <f>HLOOKUP(B265,'Liste de Distrib. Hebd.'!$B$13:$AE$103,46,FALSE)</f>
        <v>0</v>
      </c>
      <c r="E265" s="109">
        <f>D265*'Budget et Recensement'!$B$4</f>
        <v>0</v>
      </c>
      <c r="F265" s="248">
        <f>(D265/'BORDEREAU DE COMMANDE'!$D$33)*'Budget et Recensement'!$B$4</f>
        <v>0</v>
      </c>
      <c r="G265" s="110">
        <f>(E265/'BORDEREAU DE COMMANDE'!$D$33)*('BORDEREAU DE COMMANDE'!$E$33)</f>
        <v>0</v>
      </c>
    </row>
    <row r="266" spans="1:7" s="48" customFormat="1" ht="15.75">
      <c r="A266" s="131">
        <f>'Budget et Recensement'!$A$18</f>
        <v>9</v>
      </c>
      <c r="B266" s="93">
        <f t="shared" si="7"/>
        <v>72633</v>
      </c>
      <c r="C266" s="107" t="str">
        <f t="shared" si="7"/>
        <v>Pull Up Plus L 114-147cm (45-58po)</v>
      </c>
      <c r="D266" s="118">
        <f>HLOOKUP(B266,'Liste de Distrib. Hebd.'!$B$13:$AE$103,46,FALSE)</f>
        <v>0</v>
      </c>
      <c r="E266" s="109">
        <f>D266*'Budget et Recensement'!$B$4</f>
        <v>0</v>
      </c>
      <c r="F266" s="248">
        <f>(D266/'BORDEREAU DE COMMANDE'!$D$34)*'Budget et Recensement'!$B$4</f>
        <v>0</v>
      </c>
      <c r="G266" s="110">
        <f>(E266/'BORDEREAU DE COMMANDE'!$D$34)*('BORDEREAU DE COMMANDE'!$E$34)</f>
        <v>0</v>
      </c>
    </row>
    <row r="267" spans="1:7" s="48" customFormat="1" ht="15.75">
      <c r="A267" s="131">
        <f>'Budget et Recensement'!$A$18</f>
        <v>9</v>
      </c>
      <c r="B267" s="93">
        <f t="shared" si="7"/>
        <v>72634</v>
      </c>
      <c r="C267" s="107" t="str">
        <f t="shared" si="7"/>
        <v>Pull Up Plus TG 140-168cm (55-66po)</v>
      </c>
      <c r="D267" s="118">
        <f>HLOOKUP(B267,'Liste de Distrib. Hebd.'!$B$13:$AE$103,46,FALSE)</f>
        <v>0</v>
      </c>
      <c r="E267" s="109">
        <f>D267*'Budget et Recensement'!$B$4</f>
        <v>0</v>
      </c>
      <c r="F267" s="248">
        <f>(D267/'BORDEREAU DE COMMANDE'!$D$35)*'Budget et Recensement'!$B$4</f>
        <v>0</v>
      </c>
      <c r="G267" s="110">
        <f>(E267/'BORDEREAU DE COMMANDE'!$D$35)*('BORDEREAU DE COMMANDE'!$E$35)</f>
        <v>0</v>
      </c>
    </row>
    <row r="268" spans="1:7" s="48" customFormat="1" ht="15.75">
      <c r="A268" s="131">
        <f>'Budget et Recensement'!$A$18</f>
        <v>9</v>
      </c>
      <c r="B268" s="93">
        <f t="shared" si="7"/>
        <v>72508</v>
      </c>
      <c r="C268" s="354" t="str">
        <f t="shared" si="7"/>
        <v>Pull Up Plus TTG 173-203cm(68-80po)</v>
      </c>
      <c r="D268" s="118">
        <f>HLOOKUP(B268,'Liste de Distrib. Hebd.'!$B$13:$AE$103,46,FALSE)</f>
        <v>0</v>
      </c>
      <c r="E268" s="109">
        <f>D268*'Budget et Recensement'!$B$4</f>
        <v>0</v>
      </c>
      <c r="F268" s="248">
        <f>(D268/'BORDEREAU DE COMMANDE'!$D$36)*'Budget et Recensement'!$B$4</f>
        <v>0</v>
      </c>
      <c r="G268" s="110">
        <f>(E268/'BORDEREAU DE COMMANDE'!$D$36)*('BORDEREAU DE COMMANDE'!$E$36)</f>
        <v>0</v>
      </c>
    </row>
    <row r="269" spans="1:7" s="48" customFormat="1" ht="15.75">
      <c r="A269" s="131">
        <f>'Budget et Recensement'!$A$18</f>
        <v>9</v>
      </c>
      <c r="B269" s="93">
        <f t="shared" si="7"/>
        <v>72116</v>
      </c>
      <c r="C269" s="354" t="str">
        <f t="shared" si="7"/>
        <v>Pull Up Extra P 64-89cm (25-35po)</v>
      </c>
      <c r="D269" s="118">
        <f>HLOOKUP(B269,'Liste de Distrib. Hebd.'!$B$13:$AE$103,46,FALSE)</f>
        <v>0</v>
      </c>
      <c r="E269" s="109">
        <f>D269*'Budget et Recensement'!$B$4</f>
        <v>0</v>
      </c>
      <c r="F269" s="248">
        <f>(D269/'BORDEREAU DE COMMANDE'!$D$37)*'Budget et Recensement'!$B$4</f>
        <v>0</v>
      </c>
      <c r="G269" s="110">
        <f>(E269/'BORDEREAU DE COMMANDE'!$D$37)*('BORDEREAU DE COMMANDE'!$E$37)</f>
        <v>0</v>
      </c>
    </row>
    <row r="270" spans="1:7" s="48" customFormat="1" ht="15.75">
      <c r="A270" s="131">
        <f>'Budget et Recensement'!$A$18</f>
        <v>9</v>
      </c>
      <c r="B270" s="93">
        <f t="shared" si="7"/>
        <v>72232</v>
      </c>
      <c r="C270" s="354" t="str">
        <f t="shared" si="7"/>
        <v>Pull Up Extra M 86-112cm (34-44po)</v>
      </c>
      <c r="D270" s="118">
        <f>HLOOKUP(B270,'Liste de Distrib. Hebd.'!$B$13:$AE$103,46,FALSE)</f>
        <v>0</v>
      </c>
      <c r="E270" s="109">
        <f>D270*'Budget et Recensement'!$B$4</f>
        <v>0</v>
      </c>
      <c r="F270" s="248">
        <f>(D270/'BORDEREAU DE COMMANDE'!$D$38)*'Budget et Recensement'!$B$4</f>
        <v>0</v>
      </c>
      <c r="G270" s="110">
        <f>(E270/'BORDEREAU DE COMMANDE'!$D$38)*('BORDEREAU DE COMMANDE'!$E$38)</f>
        <v>0</v>
      </c>
    </row>
    <row r="271" spans="1:7" s="48" customFormat="1" ht="15.75">
      <c r="A271" s="131">
        <f>'Budget et Recensement'!$A$18</f>
        <v>9</v>
      </c>
      <c r="B271" s="93">
        <f t="shared" si="7"/>
        <v>72332</v>
      </c>
      <c r="C271" s="107" t="str">
        <f t="shared" si="7"/>
        <v>Pull Up Extra G 114-147cm (45-58po)</v>
      </c>
      <c r="D271" s="118">
        <f>HLOOKUP(B271,'Liste de Distrib. Hebd.'!$B$13:$AE$103,46,FALSE)</f>
        <v>0</v>
      </c>
      <c r="E271" s="109">
        <f>D271*'Budget et Recensement'!$B$4</f>
        <v>0</v>
      </c>
      <c r="F271" s="248">
        <f>(D271/'BORDEREAU DE COMMANDE'!$D$39)*'Budget et Recensement'!$B$4</f>
        <v>0</v>
      </c>
      <c r="G271" s="110">
        <f>(E271/'BORDEREAU DE COMMANDE'!$D$39)*('BORDEREAU DE COMMANDE'!$E$39)</f>
        <v>0</v>
      </c>
    </row>
    <row r="272" spans="1:7" s="48" customFormat="1" ht="15.75">
      <c r="A272" s="131">
        <f>'Budget et Recensement'!$A$18</f>
        <v>9</v>
      </c>
      <c r="B272" s="93">
        <f t="shared" si="7"/>
        <v>72425</v>
      </c>
      <c r="C272" s="107" t="str">
        <f t="shared" si="7"/>
        <v>Pull Up Extra TG 140-168cm (55-66po)</v>
      </c>
      <c r="D272" s="118">
        <f>HLOOKUP(B272,'Liste de Distrib. Hebd.'!$B$13:$AE$103,46,FALSE)</f>
        <v>0</v>
      </c>
      <c r="E272" s="109">
        <f>D272*'Budget et Recensement'!$B$4</f>
        <v>0</v>
      </c>
      <c r="F272" s="248">
        <f>(D272/'BORDEREAU DE COMMANDE'!$D$40)*'Budget et Recensement'!$B$4</f>
        <v>0</v>
      </c>
      <c r="G272" s="110">
        <f>(E272/'BORDEREAU DE COMMANDE'!$D$40)*('BORDEREAU DE COMMANDE'!$E$40)</f>
        <v>0</v>
      </c>
    </row>
    <row r="273" spans="1:7" s="48" customFormat="1" ht="15.75">
      <c r="A273" s="131">
        <f>'Budget et Recensement'!$A$18</f>
        <v>9</v>
      </c>
      <c r="B273" s="93">
        <f t="shared" si="7"/>
        <v>72518</v>
      </c>
      <c r="C273" s="107" t="str">
        <f t="shared" si="7"/>
        <v>Pull Up Extra TTG 173-203cm (68-80po)</v>
      </c>
      <c r="D273" s="118">
        <f>HLOOKUP(B273,'Liste de Distrib. Hebd.'!$B$13:$AE$103,46,FALSE)</f>
        <v>0</v>
      </c>
      <c r="E273" s="109">
        <f>D273*'Budget et Recensement'!$B$4</f>
        <v>0</v>
      </c>
      <c r="F273" s="248">
        <f>(D273/'BORDEREAU DE COMMANDE'!$D$41)*'Budget et Recensement'!$B$4</f>
        <v>0</v>
      </c>
      <c r="G273" s="110">
        <f>(E273/'BORDEREAU DE COMMANDE'!$D$41)*('BORDEREAU DE COMMANDE'!$E$41)</f>
        <v>0</v>
      </c>
    </row>
    <row r="274" spans="1:7" s="48" customFormat="1" ht="15.75">
      <c r="A274" s="131">
        <f>'Budget et Recensement'!$A$18</f>
        <v>9</v>
      </c>
      <c r="B274" s="93">
        <f t="shared" si="7"/>
        <v>72235</v>
      </c>
      <c r="C274" s="107" t="str">
        <f t="shared" si="7"/>
        <v>Pull Up Super M 86-112cm (34-44po)</v>
      </c>
      <c r="D274" s="118">
        <f>HLOOKUP(B274,'Liste de Distrib. Hebd.'!$B$13:$AE$103,46,FALSE)</f>
        <v>0</v>
      </c>
      <c r="E274" s="109">
        <f>D274*'Budget et Recensement'!$B$4</f>
        <v>0</v>
      </c>
      <c r="F274" s="248">
        <f>(D274/'BORDEREAU DE COMMANDE'!$D$42)*'Budget et Recensement'!$B$4</f>
        <v>0</v>
      </c>
      <c r="G274" s="110">
        <f>(E274/'BORDEREAU DE COMMANDE'!$D$42)*('BORDEREAU DE COMMANDE'!$E$42)</f>
        <v>0</v>
      </c>
    </row>
    <row r="275" spans="1:7" s="48" customFormat="1" ht="15.75">
      <c r="A275" s="131">
        <f>'Budget et Recensement'!$A$18</f>
        <v>9</v>
      </c>
      <c r="B275" s="93">
        <f t="shared" si="7"/>
        <v>72325</v>
      </c>
      <c r="C275" s="107" t="str">
        <f t="shared" si="7"/>
        <v>Pull Up Super G 114-147cm (45-58po)</v>
      </c>
      <c r="D275" s="118">
        <f>HLOOKUP(B275,'Liste de Distrib. Hebd.'!$B$13:$AE$103,46,FALSE)</f>
        <v>0</v>
      </c>
      <c r="E275" s="109">
        <f>D275*'Budget et Recensement'!$B$4</f>
        <v>0</v>
      </c>
      <c r="F275" s="248">
        <f>(D275/'BORDEREAU DE COMMANDE'!$D$43)*'Budget et Recensement'!$B$4</f>
        <v>0</v>
      </c>
      <c r="G275" s="110">
        <f>(E275/'BORDEREAU DE COMMANDE'!$D$43)*('BORDEREAU DE COMMANDE'!$E$43)</f>
        <v>0</v>
      </c>
    </row>
    <row r="276" spans="1:7" s="48" customFormat="1" ht="15.75">
      <c r="A276" s="131">
        <f>'Budget et Recensement'!$A$18</f>
        <v>9</v>
      </c>
      <c r="B276" s="93">
        <f t="shared" si="7"/>
        <v>72427</v>
      </c>
      <c r="C276" s="107" t="str">
        <f t="shared" si="7"/>
        <v>Pull Up Super TG 140-168cm (55-66po)</v>
      </c>
      <c r="D276" s="118">
        <f>HLOOKUP(B276,'Liste de Distrib. Hebd.'!$B$13:$AE$103,46,FALSE)</f>
        <v>0</v>
      </c>
      <c r="E276" s="109">
        <f>D276*'Budget et Recensement'!$B$4</f>
        <v>0</v>
      </c>
      <c r="F276" s="248">
        <f>(D276/'BORDEREAU DE COMMANDE'!$D$44)*'Budget et Recensement'!$B$4</f>
        <v>0</v>
      </c>
      <c r="G276" s="110">
        <f>(E276/'BORDEREAU DE COMMANDE'!$D$44)*('BORDEREAU DE COMMANDE'!$E$44)</f>
        <v>0</v>
      </c>
    </row>
    <row r="277" spans="1:7" s="48" customFormat="1" ht="15.75">
      <c r="A277" s="131">
        <f>'Budget et Recensement'!$A$18</f>
        <v>9</v>
      </c>
      <c r="B277" s="93">
        <f t="shared" si="7"/>
        <v>50600</v>
      </c>
      <c r="C277" s="107" t="str">
        <f t="shared" si="7"/>
        <v>Coussinet pour homme</v>
      </c>
      <c r="D277" s="118">
        <f>HLOOKUP(B277,'Liste de Distrib. Hebd.'!$B$13:$AE$103,46,FALSE)</f>
        <v>0</v>
      </c>
      <c r="E277" s="109">
        <f>D277*'Budget et Recensement'!$B$4</f>
        <v>0</v>
      </c>
      <c r="F277" s="248">
        <f>(D277/'BORDEREAU DE COMMANDE'!$D$45)*'Budget et Recensement'!$B$4</f>
        <v>0</v>
      </c>
      <c r="G277" s="110">
        <f>(E277/'BORDEREAU DE COMMANDE'!$D$45)*('BORDEREAU DE COMMANDE'!$E$45)</f>
        <v>0</v>
      </c>
    </row>
    <row r="278" spans="1:7" s="48" customFormat="1" ht="15.75">
      <c r="A278" s="131">
        <f>'Budget et Recensement'!$A$18</f>
        <v>9</v>
      </c>
      <c r="B278" s="93">
        <f t="shared" si="7"/>
        <v>62418</v>
      </c>
      <c r="C278" s="107" t="str">
        <f t="shared" si="7"/>
        <v>Coussinet regulier de jour (Bleu)</v>
      </c>
      <c r="D278" s="118">
        <f>HLOOKUP(B278,'Liste de Distrib. Hebd.'!$B$13:$AE$103,46,FALSE)</f>
        <v>0</v>
      </c>
      <c r="E278" s="109">
        <f>D278*'Budget et Recensement'!$B$4</f>
        <v>0</v>
      </c>
      <c r="F278" s="248">
        <f>(D278/'BORDEREAU DE COMMANDE'!$D$46)*'Budget et Recensement'!$B$4</f>
        <v>0</v>
      </c>
      <c r="G278" s="110">
        <f>(E278/'BORDEREAU DE COMMANDE'!$D$46)*('BORDEREAU DE COMMANDE'!$E$46)</f>
        <v>0</v>
      </c>
    </row>
    <row r="279" spans="1:7" s="48" customFormat="1" ht="15.75">
      <c r="A279" s="131">
        <f>'Budget et Recensement'!$A$18</f>
        <v>9</v>
      </c>
      <c r="B279" s="93">
        <f t="shared" si="7"/>
        <v>62618</v>
      </c>
      <c r="C279" s="107" t="str">
        <f t="shared" si="7"/>
        <v>Coussinet Plus de jour (Jaune)</v>
      </c>
      <c r="D279" s="118">
        <f>HLOOKUP(B279,'Liste de Distrib. Hebd.'!$B$13:$AE$103,46,FALSE)</f>
        <v>0</v>
      </c>
      <c r="E279" s="109">
        <f>D279*'Budget et Recensement'!$B$4</f>
        <v>0</v>
      </c>
      <c r="F279" s="248">
        <f>(D279/'BORDEREAU DE COMMANDE'!$D$47)*'Budget et Recensement'!$B$4</f>
        <v>0</v>
      </c>
      <c r="G279" s="110">
        <f>(E279/'BORDEREAU DE COMMANDE'!$D$47)*('BORDEREAU DE COMMANDE'!$E$47)</f>
        <v>0</v>
      </c>
    </row>
    <row r="280" spans="1:7" s="48" customFormat="1" ht="15.75">
      <c r="A280" s="131">
        <f>'Budget et Recensement'!$A$18</f>
        <v>9</v>
      </c>
      <c r="B280" s="93">
        <f t="shared" si="7"/>
        <v>62718</v>
      </c>
      <c r="C280" s="107" t="str">
        <f t="shared" si="7"/>
        <v>Coussinet Super nuit (Vert)</v>
      </c>
      <c r="D280" s="118">
        <f>HLOOKUP(B280,'Liste de Distrib. Hebd.'!$B$13:$AE$103,46,FALSE)</f>
        <v>0</v>
      </c>
      <c r="E280" s="109">
        <f>D280*'Budget et Recensement'!$B$4</f>
        <v>0</v>
      </c>
      <c r="F280" s="248">
        <f>(D280/'BORDEREAU DE COMMANDE'!$D$48)*'Budget et Recensement'!$B$4</f>
        <v>0</v>
      </c>
      <c r="G280" s="110">
        <f>(E280/'BORDEREAU DE COMMANDE'!$D$48)*('BORDEREAU DE COMMANDE'!$E$48)</f>
        <v>0</v>
      </c>
    </row>
    <row r="281" spans="1:7" s="48" customFormat="1" ht="15.75">
      <c r="A281" s="131">
        <f>'Budget et Recensement'!$A$18</f>
        <v>9</v>
      </c>
      <c r="B281" s="93">
        <f t="shared" si="7"/>
        <v>62321</v>
      </c>
      <c r="C281" s="107" t="str">
        <f t="shared" si="7"/>
        <v>Coussinet Extra Comfort</v>
      </c>
      <c r="D281" s="118">
        <f>HLOOKUP(B281,'Liste de Distrib. Hebd.'!$B$13:$AE$103,46,FALSE)</f>
        <v>0</v>
      </c>
      <c r="E281" s="109">
        <f>D281*'Budget et Recensement'!$B$4</f>
        <v>0</v>
      </c>
      <c r="F281" s="248">
        <f>(D281/'BORDEREAU DE COMMANDE'!$D$49)*'Budget et Recensement'!$B$4</f>
        <v>0</v>
      </c>
      <c r="G281" s="110">
        <f>(E281/'BORDEREAU DE COMMANDE'!$D$49)*('BORDEREAU DE COMMANDE'!$E$49)</f>
        <v>0</v>
      </c>
    </row>
    <row r="282" spans="1:7" s="48" customFormat="1" ht="15.75">
      <c r="A282" s="131">
        <f>'Budget et Recensement'!$A$18</f>
        <v>9</v>
      </c>
      <c r="B282" s="93">
        <f t="shared" si="7"/>
        <v>66100</v>
      </c>
      <c r="C282" s="107" t="str">
        <f t="shared" si="7"/>
        <v>Culotte Petite 4 attaches 56-91cm (22-36po)</v>
      </c>
      <c r="D282" s="118">
        <f>HLOOKUP(B282,'Liste de Distrib. Hebd.'!$B$13:$AE$103,46,FALSE)</f>
        <v>0</v>
      </c>
      <c r="E282" s="109">
        <f>D282*'Budget et Recensement'!$B$4</f>
        <v>0</v>
      </c>
      <c r="F282" s="248">
        <f>(D282/'BORDEREAU DE COMMANDE'!$D$50)*'Budget et Recensement'!$B$4</f>
        <v>0</v>
      </c>
      <c r="G282" s="110">
        <f>(E282/'BORDEREAU DE COMMANDE'!$D$50)*('BORDEREAU DE COMMANDE'!$E$50)</f>
        <v>0</v>
      </c>
    </row>
    <row r="283" spans="1:7" s="48" customFormat="1" ht="15.75">
      <c r="A283" s="131">
        <f>'Budget et Recensement'!$A$18</f>
        <v>9</v>
      </c>
      <c r="B283" s="93">
        <f t="shared" si="7"/>
        <v>67802</v>
      </c>
      <c r="C283" s="107" t="str">
        <f t="shared" si="7"/>
        <v>Culotte Stretch Ultra M/R 84-132cm (35-52po)</v>
      </c>
      <c r="D283" s="118">
        <f>HLOOKUP(B283,'Liste de Distrib. Hebd.'!$B$13:$AE$103,46,FALSE)</f>
        <v>0</v>
      </c>
      <c r="E283" s="109">
        <f>D283*'Budget et Recensement'!$B$4</f>
        <v>0</v>
      </c>
      <c r="F283" s="248">
        <f>(D283/'BORDEREAU DE COMMANDE'!$D$51)*'Budget et Recensement'!$B$4</f>
        <v>0</v>
      </c>
      <c r="G283" s="110">
        <f>(E283/'BORDEREAU DE COMMANDE'!$D$51)*('BORDEREAU DE COMMANDE'!$E$51)</f>
        <v>0</v>
      </c>
    </row>
    <row r="284" spans="1:7" s="48" customFormat="1" ht="15.75">
      <c r="A284" s="131">
        <f>'Budget et Recensement'!$A$18</f>
        <v>9</v>
      </c>
      <c r="B284" s="93">
        <f t="shared" si="7"/>
        <v>67803</v>
      </c>
      <c r="C284" s="107" t="str">
        <f t="shared" si="7"/>
        <v>Culotte Stretch Ultra L/XL 104-163cm (41-64po)</v>
      </c>
      <c r="D284" s="118">
        <f>HLOOKUP(B284,'Liste de Distrib. Hebd.'!$B$13:$AE$103,46,FALSE)</f>
        <v>0</v>
      </c>
      <c r="E284" s="109">
        <f>D284*'Budget et Recensement'!$B$4</f>
        <v>0</v>
      </c>
      <c r="F284" s="248">
        <f>(D284/'BORDEREAU DE COMMANDE'!$D$52)*'Budget et Recensement'!$B$4</f>
        <v>0</v>
      </c>
      <c r="G284" s="110">
        <f>(E284/'BORDEREAU DE COMMANDE'!$D$52)*('BORDEREAU DE COMMANDE'!$E$52)</f>
        <v>0</v>
      </c>
    </row>
    <row r="285" spans="1:7" s="48" customFormat="1" ht="15.75">
      <c r="A285" s="131">
        <f>'Budget et Recensement'!$A$18</f>
        <v>9</v>
      </c>
      <c r="B285" s="93">
        <f t="shared" si="7"/>
        <v>61390</v>
      </c>
      <c r="C285" s="107" t="str">
        <f t="shared" si="7"/>
        <v>Culotte Stretch Ultra TTG 163-178cm (64-70po)</v>
      </c>
      <c r="D285" s="118">
        <f>HLOOKUP(B285,'Liste de Distrib. Hebd.'!$B$13:$AE$103,46,FALSE)</f>
        <v>0</v>
      </c>
      <c r="E285" s="109">
        <f>D285*'Budget et Recensement'!$B$4</f>
        <v>0</v>
      </c>
      <c r="F285" s="248">
        <f>(D285/'BORDEREAU DE COMMANDE'!$D$53)*'Budget et Recensement'!$B$4</f>
        <v>0</v>
      </c>
      <c r="G285" s="110">
        <f>(E285/'BORDEREAU DE COMMANDE'!$D$53)*('BORDEREAU DE COMMANDE'!$E$53)</f>
        <v>0</v>
      </c>
    </row>
    <row r="286" spans="1:7" s="48" customFormat="1" ht="15.75">
      <c r="A286" s="131">
        <f>'Budget et Recensement'!$A$18</f>
        <v>9</v>
      </c>
      <c r="B286" s="93">
        <f t="shared" si="7"/>
        <v>61391</v>
      </c>
      <c r="C286" s="107" t="str">
        <f t="shared" si="7"/>
        <v>Culotte Stretch Super TTTG 175-244cm (69-96po)</v>
      </c>
      <c r="D286" s="118">
        <f>HLOOKUP(B286,'Liste de Distrib. Hebd.'!$B$13:$AE$103,46,FALSE)</f>
        <v>0</v>
      </c>
      <c r="E286" s="109">
        <f>D286*'Budget et Recensement'!$B$4</f>
        <v>0</v>
      </c>
      <c r="F286" s="248">
        <f>(D286/'BORDEREAU DE COMMANDE'!$D$54)*'Budget et Recensement'!$B$4</f>
        <v>0</v>
      </c>
      <c r="G286" s="110">
        <f>(E286/'BORDEREAU DE COMMANDE'!$D$54)*('BORDEREAU DE COMMANDE'!$E$54)</f>
        <v>0</v>
      </c>
    </row>
    <row r="287" spans="1:7" s="48" customFormat="1" ht="15.75">
      <c r="A287" s="131">
        <f>'Budget et Recensement'!$A$18</f>
        <v>9</v>
      </c>
      <c r="B287" s="93">
        <f t="shared" si="7"/>
        <v>67902</v>
      </c>
      <c r="C287" s="107" t="str">
        <f t="shared" si="7"/>
        <v>Culotte Stretch Super M/R 84-132cm (33-52po)</v>
      </c>
      <c r="D287" s="118">
        <f>HLOOKUP(B287,'Liste de Distrib. Hebd.'!$B$13:$AE$103,46,FALSE)</f>
        <v>0</v>
      </c>
      <c r="E287" s="109">
        <f>D287*'Budget et Recensement'!$B$4</f>
        <v>0</v>
      </c>
      <c r="F287" s="248">
        <f>(D287/'BORDEREAU DE COMMANDE'!$D$55)*'Budget et Recensement'!$B$4</f>
        <v>0</v>
      </c>
      <c r="G287" s="110">
        <f>(E287/'BORDEREAU DE COMMANDE'!$D$55)*('BORDEREAU DE COMMANDE'!$E$55)</f>
        <v>0</v>
      </c>
    </row>
    <row r="288" spans="1:7" s="48" customFormat="1" ht="15.75">
      <c r="A288" s="131">
        <f>'Budget et Recensement'!$A$18</f>
        <v>9</v>
      </c>
      <c r="B288" s="93">
        <f t="shared" si="7"/>
        <v>67903</v>
      </c>
      <c r="C288" s="107" t="str">
        <f t="shared" si="7"/>
        <v>Culotte Stretch Super L/XL 104-163cm (41-64po)</v>
      </c>
      <c r="D288" s="118">
        <f>HLOOKUP(B288,'Liste de Distrib. Hebd.'!$B$13:$AE$103,46,FALSE)</f>
        <v>0</v>
      </c>
      <c r="E288" s="109">
        <f>D288*'Budget et Recensement'!$B$4</f>
        <v>0</v>
      </c>
      <c r="F288" s="248">
        <f>(D288/'BORDEREAU DE COMMANDE'!$D$56)*'Budget et Recensement'!$B$4</f>
        <v>0</v>
      </c>
      <c r="G288" s="110">
        <f>(E288/'BORDEREAU DE COMMANDE'!$D$56)*('BORDEREAU DE COMMANDE'!$E$56)</f>
        <v>0</v>
      </c>
    </row>
    <row r="289" spans="1:7" s="48" customFormat="1" ht="15.75">
      <c r="A289" s="131">
        <f>'Budget et Recensement'!$A$18</f>
        <v>9</v>
      </c>
      <c r="B289" s="93">
        <f t="shared" si="7"/>
        <v>67804</v>
      </c>
      <c r="C289" s="107" t="str">
        <f t="shared" si="7"/>
        <v>Culotte Flex Super #8 61-87cm (24-34po)</v>
      </c>
      <c r="D289" s="118">
        <f>HLOOKUP(B289,'Liste de Distrib. Hebd.'!$B$13:$AE$103,46,FALSE)</f>
        <v>0</v>
      </c>
      <c r="E289" s="109">
        <f>D289*'Budget et Recensement'!$B$4</f>
        <v>0</v>
      </c>
      <c r="F289" s="248">
        <f>(D289/'BORDEREAU DE COMMANDE'!$D$57)*'Budget et Recensement'!$B$4</f>
        <v>0</v>
      </c>
      <c r="G289" s="110">
        <f>(E289/'BORDEREAU DE COMMANDE'!$D$57)*('BORDEREAU DE COMMANDE'!$E$57)</f>
        <v>0</v>
      </c>
    </row>
    <row r="290" spans="1:7" s="48" customFormat="1" ht="15.75">
      <c r="A290" s="131">
        <f>'Budget et Recensement'!$A$18</f>
        <v>9</v>
      </c>
      <c r="B290" s="93">
        <f t="shared" si="7"/>
        <v>67805</v>
      </c>
      <c r="C290" s="107" t="str">
        <f t="shared" si="7"/>
        <v>Culotte Flex Super #12 71-107cm (28-42po)</v>
      </c>
      <c r="D290" s="118">
        <f>HLOOKUP(B290,'Liste de Distrib. Hebd.'!$B$13:$AE$103,46,FALSE)</f>
        <v>0</v>
      </c>
      <c r="E290" s="109">
        <f>D290*'Budget et Recensement'!$B$4</f>
        <v>0</v>
      </c>
      <c r="F290" s="248">
        <f>(D290/'BORDEREAU DE COMMANDE'!$D$58)*'Budget et Recensement'!$B$4</f>
        <v>0</v>
      </c>
      <c r="G290" s="110">
        <f>(E290/'BORDEREAU DE COMMANDE'!$D$58)*('BORDEREAU DE COMMANDE'!$E$58)</f>
        <v>0</v>
      </c>
    </row>
    <row r="291" spans="1:7" s="48" customFormat="1" ht="15.75">
      <c r="A291" s="131">
        <f>'Budget et Recensement'!$A$18</f>
        <v>9</v>
      </c>
      <c r="B291" s="93">
        <f t="shared" si="7"/>
        <v>67806</v>
      </c>
      <c r="C291" s="107" t="str">
        <f t="shared" si="7"/>
        <v>Culotte Flex Super #16 84-27cm (33-50po)</v>
      </c>
      <c r="D291" s="118">
        <f>HLOOKUP(B291,'Liste de Distrib. Hebd.'!$B$13:$AE$103,46,FALSE)</f>
        <v>0</v>
      </c>
      <c r="E291" s="109">
        <f>D291*'Budget et Recensement'!$B$4</f>
        <v>0</v>
      </c>
      <c r="F291" s="248">
        <f>(D291/'BORDEREAU DE COMMANDE'!$D$59)*'Budget et Recensement'!$B$4</f>
        <v>0</v>
      </c>
      <c r="G291" s="110">
        <f>(E291/'BORDEREAU DE COMMANDE'!$D$59)*('BORDEREAU DE COMMANDE'!$E$59)</f>
        <v>0</v>
      </c>
    </row>
    <row r="292" spans="1:7" s="48" customFormat="1" ht="15.75">
      <c r="A292" s="131">
        <f>'Budget et Recensement'!$A$18</f>
        <v>9</v>
      </c>
      <c r="B292" s="93">
        <f t="shared" si="7"/>
        <v>67807</v>
      </c>
      <c r="C292" s="107" t="str">
        <f t="shared" si="7"/>
        <v>Culotte Flex Super #20 104-155cm (41-61po)</v>
      </c>
      <c r="D292" s="118">
        <f>HLOOKUP(B292,'Liste de Distrib. Hebd.'!$B$13:$AE$103,46,FALSE)</f>
        <v>0</v>
      </c>
      <c r="E292" s="109">
        <f>D292*'Budget et Recensement'!$B$4</f>
        <v>0</v>
      </c>
      <c r="F292" s="248">
        <f>(D292/'BORDEREAU DE COMMANDE'!$D$60)*'Budget et Recensement'!$B$4</f>
        <v>0</v>
      </c>
      <c r="G292" s="110">
        <f>(E292/'BORDEREAU DE COMMANDE'!$D$60)*('BORDEREAU DE COMMANDE'!$E$60)</f>
        <v>0</v>
      </c>
    </row>
    <row r="293" spans="1:7" s="48" customFormat="1" ht="15.75">
      <c r="A293" s="131">
        <f>'Budget et Recensement'!$A$18</f>
        <v>9</v>
      </c>
      <c r="B293" s="93">
        <f t="shared" si="7"/>
        <v>61375</v>
      </c>
      <c r="C293" s="107" t="str">
        <f t="shared" si="7"/>
        <v>Culotte Bariatrique Ultra Peche 152-63cm (60-64po)</v>
      </c>
      <c r="D293" s="118">
        <f>HLOOKUP(B293,'Liste de Distrib. Hebd.'!$B$13:$AE$103,46,FALSE)</f>
        <v>0</v>
      </c>
      <c r="E293" s="109">
        <f>D293*'Budget et Recensement'!$B$4</f>
        <v>0</v>
      </c>
      <c r="F293" s="248">
        <f>(D293/'BORDEREAU DE COMMANDE'!$D$61)*'Budget et Recensement'!$B$4</f>
        <v>0</v>
      </c>
      <c r="G293" s="110">
        <f>(E293/'BORDEREAU DE COMMANDE'!$D$61)*('BORDEREAU DE COMMANDE'!$E$61)</f>
        <v>0</v>
      </c>
    </row>
    <row r="294" spans="1:7" s="48" customFormat="1" ht="16.5" thickBot="1">
      <c r="A294" s="252"/>
      <c r="B294" s="111"/>
      <c r="C294" s="112"/>
      <c r="D294" s="113"/>
      <c r="E294" s="114"/>
      <c r="F294" s="253"/>
      <c r="G294" s="119"/>
    </row>
    <row r="295" spans="1:7" s="48" customFormat="1" ht="17.25" thickTop="1" thickBot="1">
      <c r="A295" s="254">
        <f>'Budget et Recensement'!$A$19</f>
        <v>10</v>
      </c>
      <c r="B295" s="116"/>
      <c r="C295" s="117"/>
      <c r="D295" s="120">
        <f>SUBTOTAL(9,D296:D326)</f>
        <v>0</v>
      </c>
      <c r="E295" s="105">
        <f>SUBTOTAL(9,E296:E326)</f>
        <v>0</v>
      </c>
      <c r="F295" s="255">
        <f>SUBTOTAL(9,F296:F326)</f>
        <v>0</v>
      </c>
      <c r="G295" s="106">
        <f>SUBTOTAL(9,G296:G326)</f>
        <v>0</v>
      </c>
    </row>
    <row r="296" spans="1:7" s="48" customFormat="1" ht="15.75">
      <c r="A296" s="131">
        <f>'Budget et Recensement'!$A$19</f>
        <v>10</v>
      </c>
      <c r="B296" s="93">
        <f t="shared" ref="B296:C325" si="8">B40</f>
        <v>72631</v>
      </c>
      <c r="C296" s="107" t="str">
        <f t="shared" si="8"/>
        <v>Pull Up Plus P 64-89cm (25-35po)</v>
      </c>
      <c r="D296" s="118">
        <f>HLOOKUP(B296,'Liste de Distrib. Hebd.'!$B$13:$AE$103,51,FALSE)</f>
        <v>0</v>
      </c>
      <c r="E296" s="109">
        <f>D296*'Budget et Recensement'!$B$4</f>
        <v>0</v>
      </c>
      <c r="F296" s="248">
        <f>(D296/'BORDEREAU DE COMMANDE'!$D$32)*'Budget et Recensement'!$B$4</f>
        <v>0</v>
      </c>
      <c r="G296" s="110">
        <f>(E296/'BORDEREAU DE COMMANDE'!$D$32)*('BORDEREAU DE COMMANDE'!$E$32)</f>
        <v>0</v>
      </c>
    </row>
    <row r="297" spans="1:7" s="48" customFormat="1" ht="15.75">
      <c r="A297" s="131">
        <f>'Budget et Recensement'!$A$19</f>
        <v>10</v>
      </c>
      <c r="B297" s="93">
        <f t="shared" si="8"/>
        <v>72632</v>
      </c>
      <c r="C297" s="107" t="str">
        <f t="shared" si="8"/>
        <v>Pull Up Plus M 86-112cm (34-44po)</v>
      </c>
      <c r="D297" s="118">
        <f>HLOOKUP(B297,'Liste de Distrib. Hebd.'!$B$13:$AE$103,51,FALSE)</f>
        <v>0</v>
      </c>
      <c r="E297" s="109">
        <f>D297*'Budget et Recensement'!$B$4</f>
        <v>0</v>
      </c>
      <c r="F297" s="248">
        <f>(D297/'BORDEREAU DE COMMANDE'!$D$33)*'Budget et Recensement'!$B$4</f>
        <v>0</v>
      </c>
      <c r="G297" s="110">
        <f>(E297/'BORDEREAU DE COMMANDE'!$D$33)*('BORDEREAU DE COMMANDE'!$E$33)</f>
        <v>0</v>
      </c>
    </row>
    <row r="298" spans="1:7" s="48" customFormat="1" ht="15.75">
      <c r="A298" s="131">
        <f>'Budget et Recensement'!$A$19</f>
        <v>10</v>
      </c>
      <c r="B298" s="93">
        <f t="shared" si="8"/>
        <v>72633</v>
      </c>
      <c r="C298" s="107" t="str">
        <f t="shared" si="8"/>
        <v>Pull Up Plus L 114-147cm (45-58po)</v>
      </c>
      <c r="D298" s="118">
        <f>HLOOKUP(B298,'Liste de Distrib. Hebd.'!$B$13:$AE$103,51,FALSE)</f>
        <v>0</v>
      </c>
      <c r="E298" s="109">
        <f>D298*'Budget et Recensement'!$B$4</f>
        <v>0</v>
      </c>
      <c r="F298" s="248">
        <f>(D298/'BORDEREAU DE COMMANDE'!$D$34)*'Budget et Recensement'!$B$4</f>
        <v>0</v>
      </c>
      <c r="G298" s="110">
        <f>(E298/'BORDEREAU DE COMMANDE'!$D$34)*('BORDEREAU DE COMMANDE'!$E$34)</f>
        <v>0</v>
      </c>
    </row>
    <row r="299" spans="1:7" s="48" customFormat="1" ht="15.75">
      <c r="A299" s="131">
        <f>'Budget et Recensement'!$A$19</f>
        <v>10</v>
      </c>
      <c r="B299" s="93">
        <f t="shared" si="8"/>
        <v>72634</v>
      </c>
      <c r="C299" s="107" t="str">
        <f t="shared" si="8"/>
        <v>Pull Up Plus TG 140-168cm (55-66po)</v>
      </c>
      <c r="D299" s="118">
        <f>HLOOKUP(B299,'Liste de Distrib. Hebd.'!$B$13:$AE$103,51,FALSE)</f>
        <v>0</v>
      </c>
      <c r="E299" s="109">
        <f>D299*'Budget et Recensement'!$B$4</f>
        <v>0</v>
      </c>
      <c r="F299" s="248">
        <f>(D299/'BORDEREAU DE COMMANDE'!$D$35)*'Budget et Recensement'!$B$4</f>
        <v>0</v>
      </c>
      <c r="G299" s="110">
        <f>(E299/'BORDEREAU DE COMMANDE'!$D$35)*('BORDEREAU DE COMMANDE'!$E$35)</f>
        <v>0</v>
      </c>
    </row>
    <row r="300" spans="1:7" s="48" customFormat="1" ht="15.75">
      <c r="A300" s="131">
        <f>'Budget et Recensement'!$A$19</f>
        <v>10</v>
      </c>
      <c r="B300" s="93">
        <f t="shared" si="8"/>
        <v>72508</v>
      </c>
      <c r="C300" s="354" t="str">
        <f t="shared" si="8"/>
        <v>Pull Up Plus TTG 173-203cm(68-80po)</v>
      </c>
      <c r="D300" s="118">
        <f>HLOOKUP(B300,'Liste de Distrib. Hebd.'!$B$13:$AE$103,51,FALSE)</f>
        <v>0</v>
      </c>
      <c r="E300" s="109">
        <f>D300*'Budget et Recensement'!$B$4</f>
        <v>0</v>
      </c>
      <c r="F300" s="248">
        <f>(D300/'BORDEREAU DE COMMANDE'!$D$36)*'Budget et Recensement'!$B$4</f>
        <v>0</v>
      </c>
      <c r="G300" s="110">
        <f>(E300/'BORDEREAU DE COMMANDE'!$D$36)*('BORDEREAU DE COMMANDE'!$E$36)</f>
        <v>0</v>
      </c>
    </row>
    <row r="301" spans="1:7" s="48" customFormat="1" ht="15.75">
      <c r="A301" s="131">
        <f>'Budget et Recensement'!$A$19</f>
        <v>10</v>
      </c>
      <c r="B301" s="93">
        <f t="shared" si="8"/>
        <v>72116</v>
      </c>
      <c r="C301" s="354" t="str">
        <f t="shared" si="8"/>
        <v>Pull Up Extra P 64-89cm (25-35po)</v>
      </c>
      <c r="D301" s="118">
        <f>HLOOKUP(B301,'Liste de Distrib. Hebd.'!$B$13:$AE$103,51,FALSE)</f>
        <v>0</v>
      </c>
      <c r="E301" s="109">
        <f>D301*'Budget et Recensement'!$B$4</f>
        <v>0</v>
      </c>
      <c r="F301" s="248">
        <f>(D301/'BORDEREAU DE COMMANDE'!$D$37)*'Budget et Recensement'!$B$4</f>
        <v>0</v>
      </c>
      <c r="G301" s="110">
        <f>(E301/'BORDEREAU DE COMMANDE'!$D$37)*('BORDEREAU DE COMMANDE'!$E$37)</f>
        <v>0</v>
      </c>
    </row>
    <row r="302" spans="1:7" s="48" customFormat="1" ht="15.75">
      <c r="A302" s="131">
        <f>'Budget et Recensement'!$A$19</f>
        <v>10</v>
      </c>
      <c r="B302" s="93">
        <f t="shared" si="8"/>
        <v>72232</v>
      </c>
      <c r="C302" s="354" t="str">
        <f t="shared" si="8"/>
        <v>Pull Up Extra M 86-112cm (34-44po)</v>
      </c>
      <c r="D302" s="118">
        <f>HLOOKUP(B302,'Liste de Distrib. Hebd.'!$B$13:$AE$103,51,FALSE)</f>
        <v>0</v>
      </c>
      <c r="E302" s="109">
        <f>D302*'Budget et Recensement'!$B$4</f>
        <v>0</v>
      </c>
      <c r="F302" s="248">
        <f>(D302/'BORDEREAU DE COMMANDE'!$D$38)*'Budget et Recensement'!$B$4</f>
        <v>0</v>
      </c>
      <c r="G302" s="110">
        <f>(E302/'BORDEREAU DE COMMANDE'!$D$38)*('BORDEREAU DE COMMANDE'!$E$38)</f>
        <v>0</v>
      </c>
    </row>
    <row r="303" spans="1:7" s="48" customFormat="1" ht="15.75">
      <c r="A303" s="131">
        <f>'Budget et Recensement'!$A$19</f>
        <v>10</v>
      </c>
      <c r="B303" s="93">
        <f t="shared" si="8"/>
        <v>72332</v>
      </c>
      <c r="C303" s="107" t="str">
        <f t="shared" si="8"/>
        <v>Pull Up Extra G 114-147cm (45-58po)</v>
      </c>
      <c r="D303" s="118">
        <f>HLOOKUP(B303,'Liste de Distrib. Hebd.'!$B$13:$AE$103,51,FALSE)</f>
        <v>0</v>
      </c>
      <c r="E303" s="109">
        <f>D303*'Budget et Recensement'!$B$4</f>
        <v>0</v>
      </c>
      <c r="F303" s="248">
        <f>(D303/'BORDEREAU DE COMMANDE'!$D$39)*'Budget et Recensement'!$B$4</f>
        <v>0</v>
      </c>
      <c r="G303" s="110">
        <f>(E303/'BORDEREAU DE COMMANDE'!$D$39)*('BORDEREAU DE COMMANDE'!$E$39)</f>
        <v>0</v>
      </c>
    </row>
    <row r="304" spans="1:7" s="48" customFormat="1" ht="15.75">
      <c r="A304" s="131">
        <f>'Budget et Recensement'!$A$19</f>
        <v>10</v>
      </c>
      <c r="B304" s="93">
        <f t="shared" si="8"/>
        <v>72425</v>
      </c>
      <c r="C304" s="107" t="str">
        <f t="shared" si="8"/>
        <v>Pull Up Extra TG 140-168cm (55-66po)</v>
      </c>
      <c r="D304" s="118">
        <f>HLOOKUP(B304,'Liste de Distrib. Hebd.'!$B$13:$AE$103,51,FALSE)</f>
        <v>0</v>
      </c>
      <c r="E304" s="109">
        <f>D304*'Budget et Recensement'!$B$4</f>
        <v>0</v>
      </c>
      <c r="F304" s="248">
        <f>(D304/'BORDEREAU DE COMMANDE'!$D$40)*'Budget et Recensement'!$B$4</f>
        <v>0</v>
      </c>
      <c r="G304" s="110">
        <f>(E304/'BORDEREAU DE COMMANDE'!$D$40)*('BORDEREAU DE COMMANDE'!$E$40)</f>
        <v>0</v>
      </c>
    </row>
    <row r="305" spans="1:7" s="48" customFormat="1" ht="15.75">
      <c r="A305" s="131">
        <f>'Budget et Recensement'!$A$19</f>
        <v>10</v>
      </c>
      <c r="B305" s="93">
        <f t="shared" si="8"/>
        <v>72518</v>
      </c>
      <c r="C305" s="107" t="str">
        <f t="shared" si="8"/>
        <v>Pull Up Extra TTG 173-203cm (68-80po)</v>
      </c>
      <c r="D305" s="118">
        <f>HLOOKUP(B305,'Liste de Distrib. Hebd.'!$B$13:$AE$103,51,FALSE)</f>
        <v>0</v>
      </c>
      <c r="E305" s="109">
        <f>D305*'Budget et Recensement'!$B$4</f>
        <v>0</v>
      </c>
      <c r="F305" s="248">
        <f>(D305/'BORDEREAU DE COMMANDE'!$D$41)*'Budget et Recensement'!$B$4</f>
        <v>0</v>
      </c>
      <c r="G305" s="110">
        <f>(E305/'BORDEREAU DE COMMANDE'!$D$41)*('BORDEREAU DE COMMANDE'!$E$41)</f>
        <v>0</v>
      </c>
    </row>
    <row r="306" spans="1:7" s="48" customFormat="1" ht="15.75">
      <c r="A306" s="131">
        <f>'Budget et Recensement'!$A$19</f>
        <v>10</v>
      </c>
      <c r="B306" s="93">
        <f t="shared" si="8"/>
        <v>72235</v>
      </c>
      <c r="C306" s="107" t="str">
        <f t="shared" si="8"/>
        <v>Pull Up Super M 86-112cm (34-44po)</v>
      </c>
      <c r="D306" s="118">
        <f>HLOOKUP(B306,'Liste de Distrib. Hebd.'!$B$13:$AE$103,51,FALSE)</f>
        <v>0</v>
      </c>
      <c r="E306" s="109">
        <f>D306*'Budget et Recensement'!$B$4</f>
        <v>0</v>
      </c>
      <c r="F306" s="248">
        <f>(D306/'BORDEREAU DE COMMANDE'!$D$42)*'Budget et Recensement'!$B$4</f>
        <v>0</v>
      </c>
      <c r="G306" s="110">
        <f>(E306/'BORDEREAU DE COMMANDE'!$D$42)*('BORDEREAU DE COMMANDE'!$E$42)</f>
        <v>0</v>
      </c>
    </row>
    <row r="307" spans="1:7" s="48" customFormat="1" ht="15.75">
      <c r="A307" s="131">
        <f>'Budget et Recensement'!$A$19</f>
        <v>10</v>
      </c>
      <c r="B307" s="93">
        <f t="shared" si="8"/>
        <v>72325</v>
      </c>
      <c r="C307" s="107" t="str">
        <f t="shared" si="8"/>
        <v>Pull Up Super G 114-147cm (45-58po)</v>
      </c>
      <c r="D307" s="118">
        <f>HLOOKUP(B307,'Liste de Distrib. Hebd.'!$B$13:$AE$103,51,FALSE)</f>
        <v>0</v>
      </c>
      <c r="E307" s="109">
        <f>D307*'Budget et Recensement'!$B$4</f>
        <v>0</v>
      </c>
      <c r="F307" s="248">
        <f>(D307/'BORDEREAU DE COMMANDE'!$D$43)*'Budget et Recensement'!$B$4</f>
        <v>0</v>
      </c>
      <c r="G307" s="110">
        <f>(E307/'BORDEREAU DE COMMANDE'!$D$43)*('BORDEREAU DE COMMANDE'!$E$43)</f>
        <v>0</v>
      </c>
    </row>
    <row r="308" spans="1:7" s="48" customFormat="1" ht="15.75">
      <c r="A308" s="131">
        <f>'Budget et Recensement'!$A$19</f>
        <v>10</v>
      </c>
      <c r="B308" s="93">
        <f t="shared" si="8"/>
        <v>72427</v>
      </c>
      <c r="C308" s="107" t="str">
        <f t="shared" si="8"/>
        <v>Pull Up Super TG 140-168cm (55-66po)</v>
      </c>
      <c r="D308" s="118">
        <f>HLOOKUP(B308,'Liste de Distrib. Hebd.'!$B$13:$AE$103,51,FALSE)</f>
        <v>0</v>
      </c>
      <c r="E308" s="109">
        <f>D308*'Budget et Recensement'!$B$4</f>
        <v>0</v>
      </c>
      <c r="F308" s="248">
        <f>(D308/'BORDEREAU DE COMMANDE'!$D$44)*'Budget et Recensement'!$B$4</f>
        <v>0</v>
      </c>
      <c r="G308" s="110">
        <f>(E308/'BORDEREAU DE COMMANDE'!$D$44)*('BORDEREAU DE COMMANDE'!$E$44)</f>
        <v>0</v>
      </c>
    </row>
    <row r="309" spans="1:7" s="48" customFormat="1" ht="15.75">
      <c r="A309" s="131">
        <f>'Budget et Recensement'!$A$19</f>
        <v>10</v>
      </c>
      <c r="B309" s="93">
        <f t="shared" si="8"/>
        <v>50600</v>
      </c>
      <c r="C309" s="107" t="str">
        <f t="shared" si="8"/>
        <v>Coussinet pour homme</v>
      </c>
      <c r="D309" s="118">
        <f>HLOOKUP(B309,'Liste de Distrib. Hebd.'!$B$13:$AE$103,51,FALSE)</f>
        <v>0</v>
      </c>
      <c r="E309" s="109">
        <f>D309*'Budget et Recensement'!$B$4</f>
        <v>0</v>
      </c>
      <c r="F309" s="248">
        <f>(D309/'BORDEREAU DE COMMANDE'!$D$45)*'Budget et Recensement'!$B$4</f>
        <v>0</v>
      </c>
      <c r="G309" s="110">
        <f>(E309/'BORDEREAU DE COMMANDE'!$D$45)*('BORDEREAU DE COMMANDE'!$E$45)</f>
        <v>0</v>
      </c>
    </row>
    <row r="310" spans="1:7" s="48" customFormat="1" ht="15.75">
      <c r="A310" s="131">
        <f>'Budget et Recensement'!$A$19</f>
        <v>10</v>
      </c>
      <c r="B310" s="93">
        <f t="shared" si="8"/>
        <v>62418</v>
      </c>
      <c r="C310" s="107" t="str">
        <f t="shared" si="8"/>
        <v>Coussinet regulier de jour (Bleu)</v>
      </c>
      <c r="D310" s="118">
        <f>HLOOKUP(B310,'Liste de Distrib. Hebd.'!$B$13:$AE$103,51,FALSE)</f>
        <v>0</v>
      </c>
      <c r="E310" s="109">
        <f>D310*'Budget et Recensement'!$B$4</f>
        <v>0</v>
      </c>
      <c r="F310" s="248">
        <f>(D310/'BORDEREAU DE COMMANDE'!$D$46)*'Budget et Recensement'!$B$4</f>
        <v>0</v>
      </c>
      <c r="G310" s="110">
        <f>(E310/'BORDEREAU DE COMMANDE'!$D$46)*('BORDEREAU DE COMMANDE'!$E$46)</f>
        <v>0</v>
      </c>
    </row>
    <row r="311" spans="1:7" s="48" customFormat="1" ht="15.75">
      <c r="A311" s="131">
        <f>'Budget et Recensement'!$A$19</f>
        <v>10</v>
      </c>
      <c r="B311" s="93">
        <f t="shared" si="8"/>
        <v>62618</v>
      </c>
      <c r="C311" s="107" t="str">
        <f t="shared" si="8"/>
        <v>Coussinet Plus de jour (Jaune)</v>
      </c>
      <c r="D311" s="118">
        <f>HLOOKUP(B311,'Liste de Distrib. Hebd.'!$B$13:$AE$103,51,FALSE)</f>
        <v>0</v>
      </c>
      <c r="E311" s="109">
        <f>D311*'Budget et Recensement'!$B$4</f>
        <v>0</v>
      </c>
      <c r="F311" s="248">
        <f>(D311/'BORDEREAU DE COMMANDE'!$D$47)*'Budget et Recensement'!$B$4</f>
        <v>0</v>
      </c>
      <c r="G311" s="110">
        <f>(E311/'BORDEREAU DE COMMANDE'!$D$47)*('BORDEREAU DE COMMANDE'!$E$47)</f>
        <v>0</v>
      </c>
    </row>
    <row r="312" spans="1:7" s="48" customFormat="1" ht="15.75">
      <c r="A312" s="131">
        <f>'Budget et Recensement'!$A$19</f>
        <v>10</v>
      </c>
      <c r="B312" s="93">
        <f t="shared" si="8"/>
        <v>62718</v>
      </c>
      <c r="C312" s="107" t="str">
        <f t="shared" si="8"/>
        <v>Coussinet Super nuit (Vert)</v>
      </c>
      <c r="D312" s="118">
        <f>HLOOKUP(B312,'Liste de Distrib. Hebd.'!$B$13:$AE$103,51,FALSE)</f>
        <v>0</v>
      </c>
      <c r="E312" s="109">
        <f>D312*'Budget et Recensement'!$B$4</f>
        <v>0</v>
      </c>
      <c r="F312" s="248">
        <f>(D312/'BORDEREAU DE COMMANDE'!$D$48)*'Budget et Recensement'!$B$4</f>
        <v>0</v>
      </c>
      <c r="G312" s="110">
        <f>(E312/'BORDEREAU DE COMMANDE'!$D$48)*('BORDEREAU DE COMMANDE'!$E$48)</f>
        <v>0</v>
      </c>
    </row>
    <row r="313" spans="1:7" s="48" customFormat="1" ht="15.75">
      <c r="A313" s="131">
        <f>'Budget et Recensement'!$A$19</f>
        <v>10</v>
      </c>
      <c r="B313" s="93">
        <f t="shared" si="8"/>
        <v>62321</v>
      </c>
      <c r="C313" s="107" t="str">
        <f t="shared" si="8"/>
        <v>Coussinet Extra Comfort</v>
      </c>
      <c r="D313" s="118">
        <f>HLOOKUP(B313,'Liste de Distrib. Hebd.'!$B$13:$AE$103,51,FALSE)</f>
        <v>0</v>
      </c>
      <c r="E313" s="109">
        <f>D313*'Budget et Recensement'!$B$4</f>
        <v>0</v>
      </c>
      <c r="F313" s="248">
        <f>(D313/'BORDEREAU DE COMMANDE'!$D$49)*'Budget et Recensement'!$B$4</f>
        <v>0</v>
      </c>
      <c r="G313" s="110">
        <f>(E313/'BORDEREAU DE COMMANDE'!$D$49)*('BORDEREAU DE COMMANDE'!$E$49)</f>
        <v>0</v>
      </c>
    </row>
    <row r="314" spans="1:7" s="48" customFormat="1" ht="15.75">
      <c r="A314" s="131">
        <f>'Budget et Recensement'!$A$19</f>
        <v>10</v>
      </c>
      <c r="B314" s="93">
        <f t="shared" si="8"/>
        <v>66100</v>
      </c>
      <c r="C314" s="107" t="str">
        <f t="shared" si="8"/>
        <v>Culotte Petite 4 attaches 56-91cm (22-36po)</v>
      </c>
      <c r="D314" s="118">
        <f>HLOOKUP(B314,'Liste de Distrib. Hebd.'!$B$13:$AE$103,51,FALSE)</f>
        <v>0</v>
      </c>
      <c r="E314" s="109">
        <f>D314*'Budget et Recensement'!$B$4</f>
        <v>0</v>
      </c>
      <c r="F314" s="248">
        <f>(D314/'BORDEREAU DE COMMANDE'!$D$50)*'Budget et Recensement'!$B$4</f>
        <v>0</v>
      </c>
      <c r="G314" s="110">
        <f>(E314/'BORDEREAU DE COMMANDE'!$D$50)*('BORDEREAU DE COMMANDE'!$E$50)</f>
        <v>0</v>
      </c>
    </row>
    <row r="315" spans="1:7" s="48" customFormat="1" ht="15.75">
      <c r="A315" s="131">
        <f>'Budget et Recensement'!$A$19</f>
        <v>10</v>
      </c>
      <c r="B315" s="93">
        <f t="shared" si="8"/>
        <v>67802</v>
      </c>
      <c r="C315" s="107" t="str">
        <f t="shared" si="8"/>
        <v>Culotte Stretch Ultra M/R 84-132cm (35-52po)</v>
      </c>
      <c r="D315" s="118">
        <f>HLOOKUP(B315,'Liste de Distrib. Hebd.'!$B$13:$AE$103,51,FALSE)</f>
        <v>0</v>
      </c>
      <c r="E315" s="109">
        <f>D315*'Budget et Recensement'!$B$4</f>
        <v>0</v>
      </c>
      <c r="F315" s="248">
        <f>(D315/'BORDEREAU DE COMMANDE'!$D$51)*'Budget et Recensement'!$B$4</f>
        <v>0</v>
      </c>
      <c r="G315" s="110">
        <f>(E315/'BORDEREAU DE COMMANDE'!$D$51)*('BORDEREAU DE COMMANDE'!$E$51)</f>
        <v>0</v>
      </c>
    </row>
    <row r="316" spans="1:7" s="48" customFormat="1" ht="15.75">
      <c r="A316" s="131">
        <f>'Budget et Recensement'!$A$19</f>
        <v>10</v>
      </c>
      <c r="B316" s="93">
        <f t="shared" si="8"/>
        <v>67803</v>
      </c>
      <c r="C316" s="107" t="str">
        <f t="shared" si="8"/>
        <v>Culotte Stretch Ultra L/XL 104-163cm (41-64po)</v>
      </c>
      <c r="D316" s="118">
        <f>HLOOKUP(B316,'Liste de Distrib. Hebd.'!$B$13:$AE$103,51,FALSE)</f>
        <v>0</v>
      </c>
      <c r="E316" s="109">
        <f>D316*'Budget et Recensement'!$B$4</f>
        <v>0</v>
      </c>
      <c r="F316" s="248">
        <f>(D316/'BORDEREAU DE COMMANDE'!$D$52)*'Budget et Recensement'!$B$4</f>
        <v>0</v>
      </c>
      <c r="G316" s="110">
        <f>(E316/'BORDEREAU DE COMMANDE'!$D$52)*('BORDEREAU DE COMMANDE'!$E$52)</f>
        <v>0</v>
      </c>
    </row>
    <row r="317" spans="1:7" s="48" customFormat="1" ht="15.75">
      <c r="A317" s="131">
        <f>'Budget et Recensement'!$A$19</f>
        <v>10</v>
      </c>
      <c r="B317" s="93">
        <f t="shared" si="8"/>
        <v>61390</v>
      </c>
      <c r="C317" s="107" t="str">
        <f t="shared" si="8"/>
        <v>Culotte Stretch Ultra TTG 163-178cm (64-70po)</v>
      </c>
      <c r="D317" s="118">
        <f>HLOOKUP(B317,'Liste de Distrib. Hebd.'!$B$13:$AE$103,51,FALSE)</f>
        <v>0</v>
      </c>
      <c r="E317" s="109">
        <f>D317*'Budget et Recensement'!$B$4</f>
        <v>0</v>
      </c>
      <c r="F317" s="248">
        <f>(D317/'BORDEREAU DE COMMANDE'!$D$53)*'Budget et Recensement'!$B$4</f>
        <v>0</v>
      </c>
      <c r="G317" s="110">
        <f>(E317/'BORDEREAU DE COMMANDE'!$D$53)*('BORDEREAU DE COMMANDE'!$E$53)</f>
        <v>0</v>
      </c>
    </row>
    <row r="318" spans="1:7" s="48" customFormat="1" ht="15.75">
      <c r="A318" s="131">
        <f>'Budget et Recensement'!$A$19</f>
        <v>10</v>
      </c>
      <c r="B318" s="93">
        <f t="shared" si="8"/>
        <v>61391</v>
      </c>
      <c r="C318" s="107" t="str">
        <f t="shared" si="8"/>
        <v>Culotte Stretch Super TTTG 175-244cm (69-96po)</v>
      </c>
      <c r="D318" s="118">
        <f>HLOOKUP(B318,'Liste de Distrib. Hebd.'!$B$13:$AE$103,51,FALSE)</f>
        <v>0</v>
      </c>
      <c r="E318" s="109">
        <f>D318*'Budget et Recensement'!$B$4</f>
        <v>0</v>
      </c>
      <c r="F318" s="248">
        <f>(D318/'BORDEREAU DE COMMANDE'!$D$54)*'Budget et Recensement'!$B$4</f>
        <v>0</v>
      </c>
      <c r="G318" s="110">
        <f>(E318/'BORDEREAU DE COMMANDE'!$D$54)*('BORDEREAU DE COMMANDE'!$E$54)</f>
        <v>0</v>
      </c>
    </row>
    <row r="319" spans="1:7" s="48" customFormat="1" ht="15.75">
      <c r="A319" s="131">
        <f>'Budget et Recensement'!$A$19</f>
        <v>10</v>
      </c>
      <c r="B319" s="93">
        <f t="shared" si="8"/>
        <v>67902</v>
      </c>
      <c r="C319" s="107" t="str">
        <f t="shared" si="8"/>
        <v>Culotte Stretch Super M/R 84-132cm (33-52po)</v>
      </c>
      <c r="D319" s="118">
        <f>HLOOKUP(B319,'Liste de Distrib. Hebd.'!$B$13:$AE$103,51,FALSE)</f>
        <v>0</v>
      </c>
      <c r="E319" s="109">
        <f>D319*'Budget et Recensement'!$B$4</f>
        <v>0</v>
      </c>
      <c r="F319" s="248">
        <f>(D319/'BORDEREAU DE COMMANDE'!$D$55)*'Budget et Recensement'!$B$4</f>
        <v>0</v>
      </c>
      <c r="G319" s="110">
        <f>(E319/'BORDEREAU DE COMMANDE'!$D$55)*('BORDEREAU DE COMMANDE'!$E$55)</f>
        <v>0</v>
      </c>
    </row>
    <row r="320" spans="1:7" s="48" customFormat="1" ht="15.75">
      <c r="A320" s="131">
        <f>'Budget et Recensement'!$A$19</f>
        <v>10</v>
      </c>
      <c r="B320" s="93">
        <f t="shared" si="8"/>
        <v>67903</v>
      </c>
      <c r="C320" s="107" t="str">
        <f t="shared" si="8"/>
        <v>Culotte Stretch Super L/XL 104-163cm (41-64po)</v>
      </c>
      <c r="D320" s="118">
        <f>HLOOKUP(B320,'Liste de Distrib. Hebd.'!$B$13:$AE$103,51,FALSE)</f>
        <v>0</v>
      </c>
      <c r="E320" s="109">
        <f>D320*'Budget et Recensement'!$B$4</f>
        <v>0</v>
      </c>
      <c r="F320" s="248">
        <f>(D320/'BORDEREAU DE COMMANDE'!$D$56)*'Budget et Recensement'!$B$4</f>
        <v>0</v>
      </c>
      <c r="G320" s="110">
        <f>(E320/'BORDEREAU DE COMMANDE'!$D$56)*('BORDEREAU DE COMMANDE'!$E$56)</f>
        <v>0</v>
      </c>
    </row>
    <row r="321" spans="1:7" s="48" customFormat="1" ht="15.75">
      <c r="A321" s="131">
        <f>'Budget et Recensement'!$A$19</f>
        <v>10</v>
      </c>
      <c r="B321" s="93">
        <f t="shared" si="8"/>
        <v>67804</v>
      </c>
      <c r="C321" s="107" t="str">
        <f t="shared" si="8"/>
        <v>Culotte Flex Super #8 61-87cm (24-34po)</v>
      </c>
      <c r="D321" s="118">
        <f>HLOOKUP(B321,'Liste de Distrib. Hebd.'!$B$13:$AE$103,51,FALSE)</f>
        <v>0</v>
      </c>
      <c r="E321" s="109">
        <f>D321*'Budget et Recensement'!$B$4</f>
        <v>0</v>
      </c>
      <c r="F321" s="248">
        <f>(D321/'BORDEREAU DE COMMANDE'!$D$57)*'Budget et Recensement'!$B$4</f>
        <v>0</v>
      </c>
      <c r="G321" s="110">
        <f>(E321/'BORDEREAU DE COMMANDE'!$D$57)*('BORDEREAU DE COMMANDE'!$E$57)</f>
        <v>0</v>
      </c>
    </row>
    <row r="322" spans="1:7" s="48" customFormat="1" ht="15.75">
      <c r="A322" s="131">
        <f>'Budget et Recensement'!$A$19</f>
        <v>10</v>
      </c>
      <c r="B322" s="93">
        <f t="shared" si="8"/>
        <v>67805</v>
      </c>
      <c r="C322" s="107" t="str">
        <f t="shared" si="8"/>
        <v>Culotte Flex Super #12 71-107cm (28-42po)</v>
      </c>
      <c r="D322" s="118">
        <f>HLOOKUP(B322,'Liste de Distrib. Hebd.'!$B$13:$AE$103,51,FALSE)</f>
        <v>0</v>
      </c>
      <c r="E322" s="109">
        <f>D322*'Budget et Recensement'!$B$4</f>
        <v>0</v>
      </c>
      <c r="F322" s="248">
        <f>(D322/'BORDEREAU DE COMMANDE'!$D$58)*'Budget et Recensement'!$B$4</f>
        <v>0</v>
      </c>
      <c r="G322" s="110">
        <f>(E322/'BORDEREAU DE COMMANDE'!$D$58)*('BORDEREAU DE COMMANDE'!$E$58)</f>
        <v>0</v>
      </c>
    </row>
    <row r="323" spans="1:7" s="48" customFormat="1" ht="15.75">
      <c r="A323" s="131">
        <f>'Budget et Recensement'!$A$19</f>
        <v>10</v>
      </c>
      <c r="B323" s="93">
        <f t="shared" si="8"/>
        <v>67806</v>
      </c>
      <c r="C323" s="107" t="str">
        <f t="shared" si="8"/>
        <v>Culotte Flex Super #16 84-27cm (33-50po)</v>
      </c>
      <c r="D323" s="118">
        <f>HLOOKUP(B323,'Liste de Distrib. Hebd.'!$B$13:$AE$103,51,FALSE)</f>
        <v>0</v>
      </c>
      <c r="E323" s="109">
        <f>D323*'Budget et Recensement'!$B$4</f>
        <v>0</v>
      </c>
      <c r="F323" s="248">
        <f>(D323/'BORDEREAU DE COMMANDE'!$D$59)*'Budget et Recensement'!$B$4</f>
        <v>0</v>
      </c>
      <c r="G323" s="110">
        <f>(E323/'BORDEREAU DE COMMANDE'!$D$59)*('BORDEREAU DE COMMANDE'!$E$59)</f>
        <v>0</v>
      </c>
    </row>
    <row r="324" spans="1:7" s="48" customFormat="1" ht="15.75">
      <c r="A324" s="131">
        <f>'Budget et Recensement'!$A$19</f>
        <v>10</v>
      </c>
      <c r="B324" s="93">
        <f t="shared" si="8"/>
        <v>67807</v>
      </c>
      <c r="C324" s="107" t="str">
        <f t="shared" si="8"/>
        <v>Culotte Flex Super #20 104-155cm (41-61po)</v>
      </c>
      <c r="D324" s="118">
        <f>HLOOKUP(B324,'Liste de Distrib. Hebd.'!$B$13:$AE$103,51,FALSE)</f>
        <v>0</v>
      </c>
      <c r="E324" s="109">
        <f>D324*'Budget et Recensement'!$B$4</f>
        <v>0</v>
      </c>
      <c r="F324" s="248">
        <f>(D324/'BORDEREAU DE COMMANDE'!$D$60)*'Budget et Recensement'!$B$4</f>
        <v>0</v>
      </c>
      <c r="G324" s="110">
        <f>(E324/'BORDEREAU DE COMMANDE'!$D$60)*('BORDEREAU DE COMMANDE'!$E$60)</f>
        <v>0</v>
      </c>
    </row>
    <row r="325" spans="1:7" s="48" customFormat="1" ht="15.75">
      <c r="A325" s="131">
        <f>'Budget et Recensement'!$A$19</f>
        <v>10</v>
      </c>
      <c r="B325" s="93">
        <f t="shared" si="8"/>
        <v>61375</v>
      </c>
      <c r="C325" s="107" t="str">
        <f t="shared" si="8"/>
        <v>Culotte Bariatrique Ultra Peche 152-63cm (60-64po)</v>
      </c>
      <c r="D325" s="118">
        <f>HLOOKUP(B325,'Liste de Distrib. Hebd.'!$B$13:$AE$103,51,FALSE)</f>
        <v>0</v>
      </c>
      <c r="E325" s="109">
        <f>D325*'Budget et Recensement'!$B$4</f>
        <v>0</v>
      </c>
      <c r="F325" s="248">
        <f>(D325/'BORDEREAU DE COMMANDE'!$D$61)*'Budget et Recensement'!$B$4</f>
        <v>0</v>
      </c>
      <c r="G325" s="110">
        <f>(E325/'BORDEREAU DE COMMANDE'!$D$61)*('BORDEREAU DE COMMANDE'!$E$61)</f>
        <v>0</v>
      </c>
    </row>
    <row r="326" spans="1:7" s="48" customFormat="1" ht="15.75">
      <c r="A326" s="252"/>
      <c r="B326" s="111"/>
      <c r="C326" s="112"/>
      <c r="D326" s="113"/>
      <c r="E326" s="114"/>
      <c r="F326" s="253"/>
      <c r="G326" s="119"/>
    </row>
    <row r="327" spans="1:7" s="48" customFormat="1" ht="15.6" customHeight="1" thickTop="1" thickBot="1">
      <c r="A327" s="254">
        <f>'Budget et Recensement'!$A$20</f>
        <v>11</v>
      </c>
      <c r="B327" s="116"/>
      <c r="C327" s="117"/>
      <c r="D327" s="120">
        <f>SUBTOTAL(9,D328:D358)</f>
        <v>0</v>
      </c>
      <c r="E327" s="105">
        <f>SUBTOTAL(9,E328:E358)</f>
        <v>0</v>
      </c>
      <c r="F327" s="255">
        <f>SUBTOTAL(9,F328:F358)</f>
        <v>0</v>
      </c>
      <c r="G327" s="106">
        <f>SUBTOTAL(9,G328:G358)</f>
        <v>0</v>
      </c>
    </row>
    <row r="328" spans="1:7" s="48" customFormat="1" ht="15.6" customHeight="1">
      <c r="A328" s="131">
        <f>'Budget et Recensement'!$A$20</f>
        <v>11</v>
      </c>
      <c r="B328" s="93">
        <f t="shared" ref="B328:C357" si="9">B72</f>
        <v>72631</v>
      </c>
      <c r="C328" s="107" t="str">
        <f t="shared" si="9"/>
        <v>Pull Up Plus P 64-89cm (25-35po)</v>
      </c>
      <c r="D328" s="118">
        <f>HLOOKUP(B328,'Liste de Distrib. Hebd.'!$B$13:$AE$103,56,FALSE)</f>
        <v>0</v>
      </c>
      <c r="E328" s="109">
        <f>D328*'Budget et Recensement'!$B$4</f>
        <v>0</v>
      </c>
      <c r="F328" s="248">
        <f>(D328/'BORDEREAU DE COMMANDE'!$D$32)*'Budget et Recensement'!$B$4</f>
        <v>0</v>
      </c>
      <c r="G328" s="110">
        <f>(E328/'BORDEREAU DE COMMANDE'!$D$32)*('BORDEREAU DE COMMANDE'!$E$32)</f>
        <v>0</v>
      </c>
    </row>
    <row r="329" spans="1:7" s="48" customFormat="1" ht="15.6" customHeight="1">
      <c r="A329" s="131">
        <f>'Budget et Recensement'!$A$20</f>
        <v>11</v>
      </c>
      <c r="B329" s="93">
        <f t="shared" si="9"/>
        <v>72632</v>
      </c>
      <c r="C329" s="107" t="str">
        <f t="shared" si="9"/>
        <v>Pull Up Plus M 86-112cm (34-44po)</v>
      </c>
      <c r="D329" s="118">
        <f>HLOOKUP(B329,'Liste de Distrib. Hebd.'!$B$13:$AE$103,56,FALSE)</f>
        <v>0</v>
      </c>
      <c r="E329" s="109">
        <f>D329*'Budget et Recensement'!$B$4</f>
        <v>0</v>
      </c>
      <c r="F329" s="248">
        <f>(D329/'BORDEREAU DE COMMANDE'!$D$33)*'Budget et Recensement'!$B$4</f>
        <v>0</v>
      </c>
      <c r="G329" s="110">
        <f>(E329/'BORDEREAU DE COMMANDE'!$D$33)*('BORDEREAU DE COMMANDE'!$E$33)</f>
        <v>0</v>
      </c>
    </row>
    <row r="330" spans="1:7" s="48" customFormat="1" ht="15.6" customHeight="1">
      <c r="A330" s="131">
        <f>'Budget et Recensement'!$A$20</f>
        <v>11</v>
      </c>
      <c r="B330" s="93">
        <f t="shared" si="9"/>
        <v>72633</v>
      </c>
      <c r="C330" s="107" t="str">
        <f t="shared" si="9"/>
        <v>Pull Up Plus L 114-147cm (45-58po)</v>
      </c>
      <c r="D330" s="118">
        <f>HLOOKUP(B330,'Liste de Distrib. Hebd.'!$B$13:$AE$103,56,FALSE)</f>
        <v>0</v>
      </c>
      <c r="E330" s="109">
        <f>D330*'Budget et Recensement'!$B$4</f>
        <v>0</v>
      </c>
      <c r="F330" s="248">
        <f>(D330/'BORDEREAU DE COMMANDE'!$D$34)*'Budget et Recensement'!$B$4</f>
        <v>0</v>
      </c>
      <c r="G330" s="110">
        <f>(E330/'BORDEREAU DE COMMANDE'!$D$34)*('BORDEREAU DE COMMANDE'!$E$34)</f>
        <v>0</v>
      </c>
    </row>
    <row r="331" spans="1:7" s="48" customFormat="1" ht="15.6" customHeight="1">
      <c r="A331" s="131">
        <f>'Budget et Recensement'!$A$20</f>
        <v>11</v>
      </c>
      <c r="B331" s="93">
        <f t="shared" si="9"/>
        <v>72634</v>
      </c>
      <c r="C331" s="107" t="str">
        <f t="shared" si="9"/>
        <v>Pull Up Plus TG 140-168cm (55-66po)</v>
      </c>
      <c r="D331" s="118">
        <f>HLOOKUP(B331,'Liste de Distrib. Hebd.'!$B$13:$AE$103,56,FALSE)</f>
        <v>0</v>
      </c>
      <c r="E331" s="109">
        <f>D331*'Budget et Recensement'!$B$4</f>
        <v>0</v>
      </c>
      <c r="F331" s="248">
        <f>(D331/'BORDEREAU DE COMMANDE'!$D$35)*'Budget et Recensement'!$B$4</f>
        <v>0</v>
      </c>
      <c r="G331" s="110">
        <f>(E331/'BORDEREAU DE COMMANDE'!$D$35)*('BORDEREAU DE COMMANDE'!$E$35)</f>
        <v>0</v>
      </c>
    </row>
    <row r="332" spans="1:7" s="48" customFormat="1" ht="15.6" customHeight="1">
      <c r="A332" s="131">
        <f>'Budget et Recensement'!$A$20</f>
        <v>11</v>
      </c>
      <c r="B332" s="93">
        <f t="shared" si="9"/>
        <v>72508</v>
      </c>
      <c r="C332" s="354" t="str">
        <f t="shared" si="9"/>
        <v>Pull Up Plus TTG 173-203cm(68-80po)</v>
      </c>
      <c r="D332" s="118">
        <f>HLOOKUP(B332,'Liste de Distrib. Hebd.'!$B$13:$AE$103,56,FALSE)</f>
        <v>0</v>
      </c>
      <c r="E332" s="109">
        <f>D332*'Budget et Recensement'!$B$4</f>
        <v>0</v>
      </c>
      <c r="F332" s="248">
        <f>(D332/'BORDEREAU DE COMMANDE'!$D$36)*'Budget et Recensement'!$B$4</f>
        <v>0</v>
      </c>
      <c r="G332" s="110">
        <f>(E332/'BORDEREAU DE COMMANDE'!$D$36)*('BORDEREAU DE COMMANDE'!$E$36)</f>
        <v>0</v>
      </c>
    </row>
    <row r="333" spans="1:7" s="48" customFormat="1" ht="15.6" customHeight="1">
      <c r="A333" s="131">
        <f>'Budget et Recensement'!$A$20</f>
        <v>11</v>
      </c>
      <c r="B333" s="93">
        <f t="shared" si="9"/>
        <v>72116</v>
      </c>
      <c r="C333" s="354" t="str">
        <f t="shared" si="9"/>
        <v>Pull Up Extra P 64-89cm (25-35po)</v>
      </c>
      <c r="D333" s="118">
        <f>HLOOKUP(B333,'Liste de Distrib. Hebd.'!$B$13:$AE$103,56,FALSE)</f>
        <v>0</v>
      </c>
      <c r="E333" s="109">
        <f>D333*'Budget et Recensement'!$B$4</f>
        <v>0</v>
      </c>
      <c r="F333" s="248">
        <f>(D333/'BORDEREAU DE COMMANDE'!$D$37)*'Budget et Recensement'!$B$4</f>
        <v>0</v>
      </c>
      <c r="G333" s="110">
        <f>(E333/'BORDEREAU DE COMMANDE'!$D$37)*('BORDEREAU DE COMMANDE'!$E$37)</f>
        <v>0</v>
      </c>
    </row>
    <row r="334" spans="1:7" s="48" customFormat="1" ht="15.6" customHeight="1">
      <c r="A334" s="131">
        <f>'Budget et Recensement'!$A$20</f>
        <v>11</v>
      </c>
      <c r="B334" s="93">
        <f t="shared" si="9"/>
        <v>72232</v>
      </c>
      <c r="C334" s="354" t="str">
        <f t="shared" si="9"/>
        <v>Pull Up Extra M 86-112cm (34-44po)</v>
      </c>
      <c r="D334" s="118">
        <f>HLOOKUP(B334,'Liste de Distrib. Hebd.'!$B$13:$AE$103,56,FALSE)</f>
        <v>0</v>
      </c>
      <c r="E334" s="109">
        <f>D334*'Budget et Recensement'!$B$4</f>
        <v>0</v>
      </c>
      <c r="F334" s="248">
        <f>(D334/'BORDEREAU DE COMMANDE'!$D$38)*'Budget et Recensement'!$B$4</f>
        <v>0</v>
      </c>
      <c r="G334" s="110">
        <f>(E334/'BORDEREAU DE COMMANDE'!$D$38)*('BORDEREAU DE COMMANDE'!$E$38)</f>
        <v>0</v>
      </c>
    </row>
    <row r="335" spans="1:7" s="48" customFormat="1" ht="15.6" customHeight="1">
      <c r="A335" s="131">
        <f>'Budget et Recensement'!$A$20</f>
        <v>11</v>
      </c>
      <c r="B335" s="93">
        <f t="shared" si="9"/>
        <v>72332</v>
      </c>
      <c r="C335" s="107" t="str">
        <f t="shared" si="9"/>
        <v>Pull Up Extra G 114-147cm (45-58po)</v>
      </c>
      <c r="D335" s="118">
        <f>HLOOKUP(B335,'Liste de Distrib. Hebd.'!$B$13:$AE$103,56,FALSE)</f>
        <v>0</v>
      </c>
      <c r="E335" s="109">
        <f>D335*'Budget et Recensement'!$B$4</f>
        <v>0</v>
      </c>
      <c r="F335" s="248">
        <f>(D335/'BORDEREAU DE COMMANDE'!$D$39)*'Budget et Recensement'!$B$4</f>
        <v>0</v>
      </c>
      <c r="G335" s="110">
        <f>(E335/'BORDEREAU DE COMMANDE'!$D$39)*('BORDEREAU DE COMMANDE'!$E$39)</f>
        <v>0</v>
      </c>
    </row>
    <row r="336" spans="1:7" s="48" customFormat="1" ht="15.6" customHeight="1">
      <c r="A336" s="131">
        <f>'Budget et Recensement'!$A$20</f>
        <v>11</v>
      </c>
      <c r="B336" s="93">
        <f t="shared" si="9"/>
        <v>72425</v>
      </c>
      <c r="C336" s="107" t="str">
        <f t="shared" si="9"/>
        <v>Pull Up Extra TG 140-168cm (55-66po)</v>
      </c>
      <c r="D336" s="118">
        <f>HLOOKUP(B336,'Liste de Distrib. Hebd.'!$B$13:$AE$103,56,FALSE)</f>
        <v>0</v>
      </c>
      <c r="E336" s="109">
        <f>D336*'Budget et Recensement'!$B$4</f>
        <v>0</v>
      </c>
      <c r="F336" s="248">
        <f>(D336/'BORDEREAU DE COMMANDE'!$D$40)*'Budget et Recensement'!$B$4</f>
        <v>0</v>
      </c>
      <c r="G336" s="110">
        <f>(E336/'BORDEREAU DE COMMANDE'!$D$40)*('BORDEREAU DE COMMANDE'!$E$40)</f>
        <v>0</v>
      </c>
    </row>
    <row r="337" spans="1:7" s="48" customFormat="1" ht="15.6" customHeight="1">
      <c r="A337" s="131">
        <f>'Budget et Recensement'!$A$20</f>
        <v>11</v>
      </c>
      <c r="B337" s="93">
        <f t="shared" si="9"/>
        <v>72518</v>
      </c>
      <c r="C337" s="107" t="str">
        <f t="shared" si="9"/>
        <v>Pull Up Extra TTG 173-203cm (68-80po)</v>
      </c>
      <c r="D337" s="118">
        <f>HLOOKUP(B337,'Liste de Distrib. Hebd.'!$B$13:$AE$103,56,FALSE)</f>
        <v>0</v>
      </c>
      <c r="E337" s="109">
        <f>D337*'Budget et Recensement'!$B$4</f>
        <v>0</v>
      </c>
      <c r="F337" s="248">
        <f>(D337/'BORDEREAU DE COMMANDE'!$D$41)*'Budget et Recensement'!$B$4</f>
        <v>0</v>
      </c>
      <c r="G337" s="110">
        <f>(E337/'BORDEREAU DE COMMANDE'!$D$41)*('BORDEREAU DE COMMANDE'!$E$41)</f>
        <v>0</v>
      </c>
    </row>
    <row r="338" spans="1:7" s="48" customFormat="1" ht="15.6" customHeight="1">
      <c r="A338" s="131">
        <f>'Budget et Recensement'!$A$20</f>
        <v>11</v>
      </c>
      <c r="B338" s="93">
        <f t="shared" si="9"/>
        <v>72235</v>
      </c>
      <c r="C338" s="107" t="str">
        <f t="shared" si="9"/>
        <v>Pull Up Super M 86-112cm (34-44po)</v>
      </c>
      <c r="D338" s="118">
        <f>HLOOKUP(B338,'Liste de Distrib. Hebd.'!$B$13:$AE$103,56,FALSE)</f>
        <v>0</v>
      </c>
      <c r="E338" s="109">
        <f>D338*'Budget et Recensement'!$B$4</f>
        <v>0</v>
      </c>
      <c r="F338" s="248">
        <f>(D338/'BORDEREAU DE COMMANDE'!$D$42)*'Budget et Recensement'!$B$4</f>
        <v>0</v>
      </c>
      <c r="G338" s="110">
        <f>(E338/'BORDEREAU DE COMMANDE'!$D$42)*('BORDEREAU DE COMMANDE'!$E$42)</f>
        <v>0</v>
      </c>
    </row>
    <row r="339" spans="1:7" s="48" customFormat="1" ht="15.6" customHeight="1">
      <c r="A339" s="131">
        <f>'Budget et Recensement'!$A$20</f>
        <v>11</v>
      </c>
      <c r="B339" s="93">
        <f t="shared" si="9"/>
        <v>72325</v>
      </c>
      <c r="C339" s="107" t="str">
        <f t="shared" si="9"/>
        <v>Pull Up Super G 114-147cm (45-58po)</v>
      </c>
      <c r="D339" s="118">
        <f>HLOOKUP(B339,'Liste de Distrib. Hebd.'!$B$13:$AE$103,56,FALSE)</f>
        <v>0</v>
      </c>
      <c r="E339" s="109">
        <f>D339*'Budget et Recensement'!$B$4</f>
        <v>0</v>
      </c>
      <c r="F339" s="248">
        <f>(D339/'BORDEREAU DE COMMANDE'!$D$43)*'Budget et Recensement'!$B$4</f>
        <v>0</v>
      </c>
      <c r="G339" s="110">
        <f>(E339/'BORDEREAU DE COMMANDE'!$D$43)*('BORDEREAU DE COMMANDE'!$E$43)</f>
        <v>0</v>
      </c>
    </row>
    <row r="340" spans="1:7" s="48" customFormat="1" ht="15.6" customHeight="1">
      <c r="A340" s="131">
        <f>'Budget et Recensement'!$A$20</f>
        <v>11</v>
      </c>
      <c r="B340" s="93">
        <f t="shared" si="9"/>
        <v>72427</v>
      </c>
      <c r="C340" s="107" t="str">
        <f t="shared" si="9"/>
        <v>Pull Up Super TG 140-168cm (55-66po)</v>
      </c>
      <c r="D340" s="118">
        <f>HLOOKUP(B340,'Liste de Distrib. Hebd.'!$B$13:$AE$103,56,FALSE)</f>
        <v>0</v>
      </c>
      <c r="E340" s="109">
        <f>D340*'Budget et Recensement'!$B$4</f>
        <v>0</v>
      </c>
      <c r="F340" s="248">
        <f>(D340/'BORDEREAU DE COMMANDE'!$D$44)*'Budget et Recensement'!$B$4</f>
        <v>0</v>
      </c>
      <c r="G340" s="110">
        <f>(E340/'BORDEREAU DE COMMANDE'!$D$44)*('BORDEREAU DE COMMANDE'!$E$44)</f>
        <v>0</v>
      </c>
    </row>
    <row r="341" spans="1:7" s="48" customFormat="1" ht="15.6" customHeight="1">
      <c r="A341" s="131">
        <f>'Budget et Recensement'!$A$20</f>
        <v>11</v>
      </c>
      <c r="B341" s="93">
        <f t="shared" si="9"/>
        <v>50600</v>
      </c>
      <c r="C341" s="107" t="str">
        <f t="shared" si="9"/>
        <v>Coussinet pour homme</v>
      </c>
      <c r="D341" s="118">
        <f>HLOOKUP(B341,'Liste de Distrib. Hebd.'!$B$13:$AE$103,56,FALSE)</f>
        <v>0</v>
      </c>
      <c r="E341" s="109">
        <f>D341*'Budget et Recensement'!$B$4</f>
        <v>0</v>
      </c>
      <c r="F341" s="248">
        <f>(D341/'BORDEREAU DE COMMANDE'!$D$45)*'Budget et Recensement'!$B$4</f>
        <v>0</v>
      </c>
      <c r="G341" s="110">
        <f>(E341/'BORDEREAU DE COMMANDE'!$D$45)*('BORDEREAU DE COMMANDE'!$E$45)</f>
        <v>0</v>
      </c>
    </row>
    <row r="342" spans="1:7" s="48" customFormat="1" ht="15.6" customHeight="1">
      <c r="A342" s="131">
        <f>'Budget et Recensement'!$A$20</f>
        <v>11</v>
      </c>
      <c r="B342" s="93">
        <f t="shared" si="9"/>
        <v>62418</v>
      </c>
      <c r="C342" s="107" t="str">
        <f t="shared" si="9"/>
        <v>Coussinet regulier de jour (Bleu)</v>
      </c>
      <c r="D342" s="118">
        <f>HLOOKUP(B342,'Liste de Distrib. Hebd.'!$B$13:$AE$103,56,FALSE)</f>
        <v>0</v>
      </c>
      <c r="E342" s="109">
        <f>D342*'Budget et Recensement'!$B$4</f>
        <v>0</v>
      </c>
      <c r="F342" s="248">
        <f>(D342/'BORDEREAU DE COMMANDE'!$D$46)*'Budget et Recensement'!$B$4</f>
        <v>0</v>
      </c>
      <c r="G342" s="110">
        <f>(E342/'BORDEREAU DE COMMANDE'!$D$46)*('BORDEREAU DE COMMANDE'!$E$46)</f>
        <v>0</v>
      </c>
    </row>
    <row r="343" spans="1:7" s="48" customFormat="1" ht="15.6" customHeight="1">
      <c r="A343" s="131">
        <f>'Budget et Recensement'!$A$20</f>
        <v>11</v>
      </c>
      <c r="B343" s="93">
        <f t="shared" si="9"/>
        <v>62618</v>
      </c>
      <c r="C343" s="107" t="str">
        <f t="shared" si="9"/>
        <v>Coussinet Plus de jour (Jaune)</v>
      </c>
      <c r="D343" s="118">
        <f>HLOOKUP(B343,'Liste de Distrib. Hebd.'!$B$13:$AE$103,56,FALSE)</f>
        <v>0</v>
      </c>
      <c r="E343" s="109">
        <f>D343*'Budget et Recensement'!$B$4</f>
        <v>0</v>
      </c>
      <c r="F343" s="248">
        <f>(D343/'BORDEREAU DE COMMANDE'!$D$47)*'Budget et Recensement'!$B$4</f>
        <v>0</v>
      </c>
      <c r="G343" s="110">
        <f>(E343/'BORDEREAU DE COMMANDE'!$D$47)*('BORDEREAU DE COMMANDE'!$E$47)</f>
        <v>0</v>
      </c>
    </row>
    <row r="344" spans="1:7" s="48" customFormat="1" ht="15.6" customHeight="1">
      <c r="A344" s="131">
        <f>'Budget et Recensement'!$A$20</f>
        <v>11</v>
      </c>
      <c r="B344" s="93">
        <f t="shared" si="9"/>
        <v>62718</v>
      </c>
      <c r="C344" s="107" t="str">
        <f t="shared" si="9"/>
        <v>Coussinet Super nuit (Vert)</v>
      </c>
      <c r="D344" s="118">
        <f>HLOOKUP(B344,'Liste de Distrib. Hebd.'!$B$13:$AE$103,56,FALSE)</f>
        <v>0</v>
      </c>
      <c r="E344" s="109">
        <f>D344*'Budget et Recensement'!$B$4</f>
        <v>0</v>
      </c>
      <c r="F344" s="248">
        <f>(D344/'BORDEREAU DE COMMANDE'!$D$48)*'Budget et Recensement'!$B$4</f>
        <v>0</v>
      </c>
      <c r="G344" s="110">
        <f>(E344/'BORDEREAU DE COMMANDE'!$D$48)*('BORDEREAU DE COMMANDE'!$E$48)</f>
        <v>0</v>
      </c>
    </row>
    <row r="345" spans="1:7" s="48" customFormat="1" ht="15.6" customHeight="1">
      <c r="A345" s="131">
        <f>'Budget et Recensement'!$A$20</f>
        <v>11</v>
      </c>
      <c r="B345" s="93">
        <f t="shared" si="9"/>
        <v>62321</v>
      </c>
      <c r="C345" s="107" t="str">
        <f t="shared" si="9"/>
        <v>Coussinet Extra Comfort</v>
      </c>
      <c r="D345" s="118">
        <f>HLOOKUP(B345,'Liste de Distrib. Hebd.'!$B$13:$AE$103,56,FALSE)</f>
        <v>0</v>
      </c>
      <c r="E345" s="109">
        <f>D345*'Budget et Recensement'!$B$4</f>
        <v>0</v>
      </c>
      <c r="F345" s="248">
        <f>(D345/'BORDEREAU DE COMMANDE'!$D$49)*'Budget et Recensement'!$B$4</f>
        <v>0</v>
      </c>
      <c r="G345" s="110">
        <f>(E345/'BORDEREAU DE COMMANDE'!$D$49)*('BORDEREAU DE COMMANDE'!$E$49)</f>
        <v>0</v>
      </c>
    </row>
    <row r="346" spans="1:7" s="48" customFormat="1" ht="15.6" customHeight="1">
      <c r="A346" s="131">
        <f>'Budget et Recensement'!$A$20</f>
        <v>11</v>
      </c>
      <c r="B346" s="93">
        <f t="shared" si="9"/>
        <v>66100</v>
      </c>
      <c r="C346" s="107" t="str">
        <f t="shared" si="9"/>
        <v>Culotte Petite 4 attaches 56-91cm (22-36po)</v>
      </c>
      <c r="D346" s="118">
        <f>HLOOKUP(B346,'Liste de Distrib. Hebd.'!$B$13:$AE$103,56,FALSE)</f>
        <v>0</v>
      </c>
      <c r="E346" s="109">
        <f>D346*'Budget et Recensement'!$B$4</f>
        <v>0</v>
      </c>
      <c r="F346" s="248">
        <f>(D346/'BORDEREAU DE COMMANDE'!$D$50)*'Budget et Recensement'!$B$4</f>
        <v>0</v>
      </c>
      <c r="G346" s="110">
        <f>(E346/'BORDEREAU DE COMMANDE'!$D$50)*('BORDEREAU DE COMMANDE'!$E$50)</f>
        <v>0</v>
      </c>
    </row>
    <row r="347" spans="1:7" s="48" customFormat="1" ht="15.6" customHeight="1">
      <c r="A347" s="131">
        <f>'Budget et Recensement'!$A$20</f>
        <v>11</v>
      </c>
      <c r="B347" s="93">
        <f t="shared" si="9"/>
        <v>67802</v>
      </c>
      <c r="C347" s="107" t="str">
        <f t="shared" si="9"/>
        <v>Culotte Stretch Ultra M/R 84-132cm (35-52po)</v>
      </c>
      <c r="D347" s="118">
        <f>HLOOKUP(B347,'Liste de Distrib. Hebd.'!$B$13:$AE$103,56,FALSE)</f>
        <v>0</v>
      </c>
      <c r="E347" s="109">
        <f>D347*'Budget et Recensement'!$B$4</f>
        <v>0</v>
      </c>
      <c r="F347" s="248">
        <f>(D347/'BORDEREAU DE COMMANDE'!$D$51)*'Budget et Recensement'!$B$4</f>
        <v>0</v>
      </c>
      <c r="G347" s="110">
        <f>(E347/'BORDEREAU DE COMMANDE'!$D$51)*('BORDEREAU DE COMMANDE'!$E$51)</f>
        <v>0</v>
      </c>
    </row>
    <row r="348" spans="1:7" s="48" customFormat="1" ht="15.6" customHeight="1">
      <c r="A348" s="131">
        <f>'Budget et Recensement'!$A$20</f>
        <v>11</v>
      </c>
      <c r="B348" s="93">
        <f t="shared" si="9"/>
        <v>67803</v>
      </c>
      <c r="C348" s="107" t="str">
        <f t="shared" si="9"/>
        <v>Culotte Stretch Ultra L/XL 104-163cm (41-64po)</v>
      </c>
      <c r="D348" s="118">
        <f>HLOOKUP(B348,'Liste de Distrib. Hebd.'!$B$13:$AE$103,56,FALSE)</f>
        <v>0</v>
      </c>
      <c r="E348" s="109">
        <f>D348*'Budget et Recensement'!$B$4</f>
        <v>0</v>
      </c>
      <c r="F348" s="248">
        <f>(D348/'BORDEREAU DE COMMANDE'!$D$52)*'Budget et Recensement'!$B$4</f>
        <v>0</v>
      </c>
      <c r="G348" s="110">
        <f>(E348/'BORDEREAU DE COMMANDE'!$D$52)*('BORDEREAU DE COMMANDE'!$E$52)</f>
        <v>0</v>
      </c>
    </row>
    <row r="349" spans="1:7" s="48" customFormat="1" ht="15.6" customHeight="1">
      <c r="A349" s="131">
        <f>'Budget et Recensement'!$A$20</f>
        <v>11</v>
      </c>
      <c r="B349" s="93">
        <f t="shared" si="9"/>
        <v>61390</v>
      </c>
      <c r="C349" s="107" t="str">
        <f t="shared" si="9"/>
        <v>Culotte Stretch Ultra TTG 163-178cm (64-70po)</v>
      </c>
      <c r="D349" s="118">
        <f>HLOOKUP(B349,'Liste de Distrib. Hebd.'!$B$13:$AE$103,56,FALSE)</f>
        <v>0</v>
      </c>
      <c r="E349" s="109">
        <f>D349*'Budget et Recensement'!$B$4</f>
        <v>0</v>
      </c>
      <c r="F349" s="248">
        <f>(D349/'BORDEREAU DE COMMANDE'!$D$53)*'Budget et Recensement'!$B$4</f>
        <v>0</v>
      </c>
      <c r="G349" s="110">
        <f>(E349/'BORDEREAU DE COMMANDE'!$D$53)*('BORDEREAU DE COMMANDE'!$E$53)</f>
        <v>0</v>
      </c>
    </row>
    <row r="350" spans="1:7" s="48" customFormat="1" ht="15.6" customHeight="1">
      <c r="A350" s="131">
        <f>'Budget et Recensement'!$A$20</f>
        <v>11</v>
      </c>
      <c r="B350" s="93">
        <f t="shared" si="9"/>
        <v>61391</v>
      </c>
      <c r="C350" s="107" t="str">
        <f t="shared" si="9"/>
        <v>Culotte Stretch Super TTTG 175-244cm (69-96po)</v>
      </c>
      <c r="D350" s="118">
        <f>HLOOKUP(B350,'Liste de Distrib. Hebd.'!$B$13:$AE$103,56,FALSE)</f>
        <v>0</v>
      </c>
      <c r="E350" s="109">
        <f>D350*'Budget et Recensement'!$B$4</f>
        <v>0</v>
      </c>
      <c r="F350" s="248">
        <f>(D350/'BORDEREAU DE COMMANDE'!$D$54)*'Budget et Recensement'!$B$4</f>
        <v>0</v>
      </c>
      <c r="G350" s="110">
        <f>(E350/'BORDEREAU DE COMMANDE'!$D$54)*('BORDEREAU DE COMMANDE'!$E$54)</f>
        <v>0</v>
      </c>
    </row>
    <row r="351" spans="1:7" s="48" customFormat="1" ht="15.6" customHeight="1">
      <c r="A351" s="131">
        <f>'Budget et Recensement'!$A$20</f>
        <v>11</v>
      </c>
      <c r="B351" s="93">
        <f t="shared" si="9"/>
        <v>67902</v>
      </c>
      <c r="C351" s="107" t="str">
        <f t="shared" si="9"/>
        <v>Culotte Stretch Super M/R 84-132cm (33-52po)</v>
      </c>
      <c r="D351" s="118">
        <f>HLOOKUP(B351,'Liste de Distrib. Hebd.'!$B$13:$AE$103,56,FALSE)</f>
        <v>0</v>
      </c>
      <c r="E351" s="109">
        <f>D351*'Budget et Recensement'!$B$4</f>
        <v>0</v>
      </c>
      <c r="F351" s="248">
        <f>(D351/'BORDEREAU DE COMMANDE'!$D$55)*'Budget et Recensement'!$B$4</f>
        <v>0</v>
      </c>
      <c r="G351" s="110">
        <f>(E351/'BORDEREAU DE COMMANDE'!$D$55)*('BORDEREAU DE COMMANDE'!$E$55)</f>
        <v>0</v>
      </c>
    </row>
    <row r="352" spans="1:7" s="48" customFormat="1" ht="15.6" customHeight="1">
      <c r="A352" s="131">
        <f>'Budget et Recensement'!$A$20</f>
        <v>11</v>
      </c>
      <c r="B352" s="93">
        <f t="shared" si="9"/>
        <v>67903</v>
      </c>
      <c r="C352" s="107" t="str">
        <f t="shared" si="9"/>
        <v>Culotte Stretch Super L/XL 104-163cm (41-64po)</v>
      </c>
      <c r="D352" s="118">
        <f>HLOOKUP(B352,'Liste de Distrib. Hebd.'!$B$13:$AE$103,56,FALSE)</f>
        <v>0</v>
      </c>
      <c r="E352" s="109">
        <f>D352*'Budget et Recensement'!$B$4</f>
        <v>0</v>
      </c>
      <c r="F352" s="248">
        <f>(D352/'BORDEREAU DE COMMANDE'!$D$56)*'Budget et Recensement'!$B$4</f>
        <v>0</v>
      </c>
      <c r="G352" s="110">
        <f>(E352/'BORDEREAU DE COMMANDE'!$D$56)*('BORDEREAU DE COMMANDE'!$E$56)</f>
        <v>0</v>
      </c>
    </row>
    <row r="353" spans="1:7" s="48" customFormat="1" ht="15.6" customHeight="1">
      <c r="A353" s="131">
        <f>'Budget et Recensement'!$A$20</f>
        <v>11</v>
      </c>
      <c r="B353" s="93">
        <f t="shared" si="9"/>
        <v>67804</v>
      </c>
      <c r="C353" s="107" t="str">
        <f t="shared" si="9"/>
        <v>Culotte Flex Super #8 61-87cm (24-34po)</v>
      </c>
      <c r="D353" s="118">
        <f>HLOOKUP(B353,'Liste de Distrib. Hebd.'!$B$13:$AE$103,56,FALSE)</f>
        <v>0</v>
      </c>
      <c r="E353" s="109">
        <f>D353*'Budget et Recensement'!$B$4</f>
        <v>0</v>
      </c>
      <c r="F353" s="248">
        <f>(D353/'BORDEREAU DE COMMANDE'!$D$57)*'Budget et Recensement'!$B$4</f>
        <v>0</v>
      </c>
      <c r="G353" s="110">
        <f>(E353/'BORDEREAU DE COMMANDE'!$D$57)*('BORDEREAU DE COMMANDE'!$E$57)</f>
        <v>0</v>
      </c>
    </row>
    <row r="354" spans="1:7" s="48" customFormat="1" ht="15.6" customHeight="1">
      <c r="A354" s="131">
        <f>'Budget et Recensement'!$A$20</f>
        <v>11</v>
      </c>
      <c r="B354" s="93">
        <f t="shared" si="9"/>
        <v>67805</v>
      </c>
      <c r="C354" s="107" t="str">
        <f t="shared" si="9"/>
        <v>Culotte Flex Super #12 71-107cm (28-42po)</v>
      </c>
      <c r="D354" s="118">
        <f>HLOOKUP(B354,'Liste de Distrib. Hebd.'!$B$13:$AE$103,56,FALSE)</f>
        <v>0</v>
      </c>
      <c r="E354" s="109">
        <f>D354*'Budget et Recensement'!$B$4</f>
        <v>0</v>
      </c>
      <c r="F354" s="248">
        <f>(D354/'BORDEREAU DE COMMANDE'!$D$58)*'Budget et Recensement'!$B$4</f>
        <v>0</v>
      </c>
      <c r="G354" s="110">
        <f>(E354/'BORDEREAU DE COMMANDE'!$D$58)*('BORDEREAU DE COMMANDE'!$E$58)</f>
        <v>0</v>
      </c>
    </row>
    <row r="355" spans="1:7" s="48" customFormat="1" ht="15.6" customHeight="1">
      <c r="A355" s="131">
        <f>'Budget et Recensement'!$A$20</f>
        <v>11</v>
      </c>
      <c r="B355" s="93">
        <f t="shared" si="9"/>
        <v>67806</v>
      </c>
      <c r="C355" s="107" t="str">
        <f t="shared" si="9"/>
        <v>Culotte Flex Super #16 84-27cm (33-50po)</v>
      </c>
      <c r="D355" s="118">
        <f>HLOOKUP(B355,'Liste de Distrib. Hebd.'!$B$13:$AE$103,56,FALSE)</f>
        <v>0</v>
      </c>
      <c r="E355" s="109">
        <f>D355*'Budget et Recensement'!$B$4</f>
        <v>0</v>
      </c>
      <c r="F355" s="248">
        <f>(D355/'BORDEREAU DE COMMANDE'!$D$59)*'Budget et Recensement'!$B$4</f>
        <v>0</v>
      </c>
      <c r="G355" s="110">
        <f>(E355/'BORDEREAU DE COMMANDE'!$D$59)*('BORDEREAU DE COMMANDE'!$E$59)</f>
        <v>0</v>
      </c>
    </row>
    <row r="356" spans="1:7" s="48" customFormat="1" ht="15.6" customHeight="1">
      <c r="A356" s="131">
        <f>'Budget et Recensement'!$A$20</f>
        <v>11</v>
      </c>
      <c r="B356" s="93">
        <f t="shared" si="9"/>
        <v>67807</v>
      </c>
      <c r="C356" s="107" t="str">
        <f t="shared" si="9"/>
        <v>Culotte Flex Super #20 104-155cm (41-61po)</v>
      </c>
      <c r="D356" s="118">
        <f>HLOOKUP(B356,'Liste de Distrib. Hebd.'!$B$13:$AE$103,56,FALSE)</f>
        <v>0</v>
      </c>
      <c r="E356" s="109">
        <f>D356*'Budget et Recensement'!$B$4</f>
        <v>0</v>
      </c>
      <c r="F356" s="248">
        <f>(D356/'BORDEREAU DE COMMANDE'!$D$60)*'Budget et Recensement'!$B$4</f>
        <v>0</v>
      </c>
      <c r="G356" s="110">
        <f>(E356/'BORDEREAU DE COMMANDE'!$D$60)*('BORDEREAU DE COMMANDE'!$E$60)</f>
        <v>0</v>
      </c>
    </row>
    <row r="357" spans="1:7" s="48" customFormat="1" ht="15.6" customHeight="1">
      <c r="A357" s="131">
        <f>'Budget et Recensement'!$A$20</f>
        <v>11</v>
      </c>
      <c r="B357" s="93">
        <f t="shared" si="9"/>
        <v>61375</v>
      </c>
      <c r="C357" s="107" t="str">
        <f t="shared" si="9"/>
        <v>Culotte Bariatrique Ultra Peche 152-63cm (60-64po)</v>
      </c>
      <c r="D357" s="118">
        <f>HLOOKUP(B357,'Liste de Distrib. Hebd.'!$B$13:$AE$103,56,FALSE)</f>
        <v>0</v>
      </c>
      <c r="E357" s="109">
        <f>D357*'Budget et Recensement'!$B$4</f>
        <v>0</v>
      </c>
      <c r="F357" s="248">
        <f>(D357/'BORDEREAU DE COMMANDE'!$D$61)*'Budget et Recensement'!$B$4</f>
        <v>0</v>
      </c>
      <c r="G357" s="110">
        <f>(E357/'BORDEREAU DE COMMANDE'!$D$61)*('BORDEREAU DE COMMANDE'!$E$61)</f>
        <v>0</v>
      </c>
    </row>
    <row r="358" spans="1:7" s="48" customFormat="1" ht="15.6" customHeight="1" thickBot="1">
      <c r="A358" s="252"/>
      <c r="B358" s="111"/>
      <c r="C358" s="112"/>
      <c r="D358" s="113"/>
      <c r="E358" s="114"/>
      <c r="F358" s="253"/>
      <c r="G358" s="119"/>
    </row>
    <row r="359" spans="1:7" s="48" customFormat="1" ht="15.6" customHeight="1" thickTop="1" thickBot="1">
      <c r="A359" s="254">
        <f>'Budget et Recensement'!$A$21</f>
        <v>12</v>
      </c>
      <c r="B359" s="116"/>
      <c r="C359" s="117"/>
      <c r="D359" s="120">
        <f>SUBTOTAL(9,D360:D389)</f>
        <v>0</v>
      </c>
      <c r="E359" s="105">
        <f>SUBTOTAL(9,E360:E389)</f>
        <v>0</v>
      </c>
      <c r="F359" s="255">
        <f>SUBTOTAL(9,F360:F390)</f>
        <v>0</v>
      </c>
      <c r="G359" s="106">
        <f>SUBTOTAL(9,G360:G390)</f>
        <v>0</v>
      </c>
    </row>
    <row r="360" spans="1:7" s="48" customFormat="1" ht="15.6" customHeight="1">
      <c r="A360" s="131">
        <f>'Budget et Recensement'!$A$21</f>
        <v>12</v>
      </c>
      <c r="B360" s="93">
        <f t="shared" ref="B360:C389" si="10">B104</f>
        <v>72631</v>
      </c>
      <c r="C360" s="107" t="str">
        <f t="shared" si="10"/>
        <v>Pull Up Plus P 64-89cm (25-35po)</v>
      </c>
      <c r="D360" s="118">
        <f>HLOOKUP(B360,'Liste de Distrib. Hebd.'!$B$13:$AE$103,61,FALSE)</f>
        <v>0</v>
      </c>
      <c r="E360" s="109">
        <f>D360*'Budget et Recensement'!$B$4</f>
        <v>0</v>
      </c>
      <c r="F360" s="248">
        <f>(D360/'BORDEREAU DE COMMANDE'!$D$32)*'Budget et Recensement'!$B$4</f>
        <v>0</v>
      </c>
      <c r="G360" s="110">
        <f>(E360/'BORDEREAU DE COMMANDE'!$D$32)*('BORDEREAU DE COMMANDE'!$E$32)</f>
        <v>0</v>
      </c>
    </row>
    <row r="361" spans="1:7" s="48" customFormat="1" ht="15.6" customHeight="1">
      <c r="A361" s="131">
        <f>'Budget et Recensement'!$A$21</f>
        <v>12</v>
      </c>
      <c r="B361" s="93">
        <f t="shared" si="10"/>
        <v>72632</v>
      </c>
      <c r="C361" s="107" t="str">
        <f t="shared" si="10"/>
        <v>Pull Up Plus M 86-112cm (34-44po)</v>
      </c>
      <c r="D361" s="118">
        <f>HLOOKUP(B361,'Liste de Distrib. Hebd.'!$B$13:$AE$103,61,FALSE)</f>
        <v>0</v>
      </c>
      <c r="E361" s="109">
        <f>D361*'Budget et Recensement'!$B$4</f>
        <v>0</v>
      </c>
      <c r="F361" s="248">
        <f>(D361/'BORDEREAU DE COMMANDE'!$D$33)*'Budget et Recensement'!$B$4</f>
        <v>0</v>
      </c>
      <c r="G361" s="110">
        <f>(E361/'BORDEREAU DE COMMANDE'!$D$33)*('BORDEREAU DE COMMANDE'!$E$33)</f>
        <v>0</v>
      </c>
    </row>
    <row r="362" spans="1:7" s="48" customFormat="1" ht="15.6" customHeight="1">
      <c r="A362" s="131">
        <f>'Budget et Recensement'!$A$21</f>
        <v>12</v>
      </c>
      <c r="B362" s="93">
        <f t="shared" si="10"/>
        <v>72633</v>
      </c>
      <c r="C362" s="107" t="str">
        <f t="shared" si="10"/>
        <v>Pull Up Plus L 114-147cm (45-58po)</v>
      </c>
      <c r="D362" s="118">
        <f>HLOOKUP(B362,'Liste de Distrib. Hebd.'!$B$13:$AE$103,61,FALSE)</f>
        <v>0</v>
      </c>
      <c r="E362" s="109">
        <f>D362*'Budget et Recensement'!$B$4</f>
        <v>0</v>
      </c>
      <c r="F362" s="248">
        <f>(D362/'BORDEREAU DE COMMANDE'!$D$34)*'Budget et Recensement'!$B$4</f>
        <v>0</v>
      </c>
      <c r="G362" s="110">
        <f>(E362/'BORDEREAU DE COMMANDE'!$D$34)*('BORDEREAU DE COMMANDE'!$E$34)</f>
        <v>0</v>
      </c>
    </row>
    <row r="363" spans="1:7" s="48" customFormat="1" ht="15.6" customHeight="1">
      <c r="A363" s="131">
        <f>'Budget et Recensement'!$A$21</f>
        <v>12</v>
      </c>
      <c r="B363" s="93">
        <f t="shared" si="10"/>
        <v>72634</v>
      </c>
      <c r="C363" s="107" t="str">
        <f t="shared" si="10"/>
        <v>Pull Up Plus TG 140-168cm (55-66po)</v>
      </c>
      <c r="D363" s="118">
        <f>HLOOKUP(B363,'Liste de Distrib. Hebd.'!$B$13:$AE$103,61,FALSE)</f>
        <v>0</v>
      </c>
      <c r="E363" s="109">
        <f>D363*'Budget et Recensement'!$B$4</f>
        <v>0</v>
      </c>
      <c r="F363" s="248">
        <f>(D363/'BORDEREAU DE COMMANDE'!$D$35)*'Budget et Recensement'!$B$4</f>
        <v>0</v>
      </c>
      <c r="G363" s="110">
        <f>(E363/'BORDEREAU DE COMMANDE'!$D$35)*('BORDEREAU DE COMMANDE'!$E$35)</f>
        <v>0</v>
      </c>
    </row>
    <row r="364" spans="1:7" s="48" customFormat="1" ht="15.6" customHeight="1">
      <c r="A364" s="131">
        <f>'Budget et Recensement'!$A$21</f>
        <v>12</v>
      </c>
      <c r="B364" s="93">
        <f t="shared" si="10"/>
        <v>72508</v>
      </c>
      <c r="C364" s="354" t="str">
        <f t="shared" si="10"/>
        <v>Pull Up Plus TTG 173-203cm(68-80po)</v>
      </c>
      <c r="D364" s="118">
        <f>HLOOKUP(B364,'Liste de Distrib. Hebd.'!$B$13:$AE$103,61,FALSE)</f>
        <v>0</v>
      </c>
      <c r="E364" s="109">
        <f>D364*'Budget et Recensement'!$B$4</f>
        <v>0</v>
      </c>
      <c r="F364" s="248">
        <f>(D364/'BORDEREAU DE COMMANDE'!$D$36)*'Budget et Recensement'!$B$4</f>
        <v>0</v>
      </c>
      <c r="G364" s="110">
        <f>(E364/'BORDEREAU DE COMMANDE'!$D$36)*('BORDEREAU DE COMMANDE'!$E$36)</f>
        <v>0</v>
      </c>
    </row>
    <row r="365" spans="1:7" s="48" customFormat="1" ht="15.6" customHeight="1">
      <c r="A365" s="131">
        <f>'Budget et Recensement'!$A$21</f>
        <v>12</v>
      </c>
      <c r="B365" s="93">
        <f t="shared" si="10"/>
        <v>72116</v>
      </c>
      <c r="C365" s="354" t="str">
        <f t="shared" si="10"/>
        <v>Pull Up Extra P 64-89cm (25-35po)</v>
      </c>
      <c r="D365" s="118">
        <f>HLOOKUP(B365,'Liste de Distrib. Hebd.'!$B$13:$AE$103,61,FALSE)</f>
        <v>0</v>
      </c>
      <c r="E365" s="109">
        <f>D365*'Budget et Recensement'!$B$4</f>
        <v>0</v>
      </c>
      <c r="F365" s="248">
        <f>(D365/'BORDEREAU DE COMMANDE'!$D$37)*'Budget et Recensement'!$B$4</f>
        <v>0</v>
      </c>
      <c r="G365" s="110">
        <f>(E365/'BORDEREAU DE COMMANDE'!$D$37)*('BORDEREAU DE COMMANDE'!$E$37)</f>
        <v>0</v>
      </c>
    </row>
    <row r="366" spans="1:7" s="48" customFormat="1" ht="15.6" customHeight="1">
      <c r="A366" s="131">
        <f>'Budget et Recensement'!$A$21</f>
        <v>12</v>
      </c>
      <c r="B366" s="93">
        <f t="shared" si="10"/>
        <v>72232</v>
      </c>
      <c r="C366" s="354" t="str">
        <f t="shared" si="10"/>
        <v>Pull Up Extra M 86-112cm (34-44po)</v>
      </c>
      <c r="D366" s="118">
        <f>HLOOKUP(B366,'Liste de Distrib. Hebd.'!$B$13:$AE$103,61,FALSE)</f>
        <v>0</v>
      </c>
      <c r="E366" s="109">
        <f>D366*'Budget et Recensement'!$B$4</f>
        <v>0</v>
      </c>
      <c r="F366" s="248">
        <f>(D366/'BORDEREAU DE COMMANDE'!$D$38)*'Budget et Recensement'!$B$4</f>
        <v>0</v>
      </c>
      <c r="G366" s="110">
        <f>(E366/'BORDEREAU DE COMMANDE'!$D$38)*('BORDEREAU DE COMMANDE'!$E$38)</f>
        <v>0</v>
      </c>
    </row>
    <row r="367" spans="1:7" s="48" customFormat="1" ht="15.6" customHeight="1">
      <c r="A367" s="131">
        <f>'Budget et Recensement'!$A$21</f>
        <v>12</v>
      </c>
      <c r="B367" s="93">
        <f t="shared" si="10"/>
        <v>72332</v>
      </c>
      <c r="C367" s="107" t="str">
        <f t="shared" si="10"/>
        <v>Pull Up Extra G 114-147cm (45-58po)</v>
      </c>
      <c r="D367" s="118">
        <f>HLOOKUP(B367,'Liste de Distrib. Hebd.'!$B$13:$AE$103,61,FALSE)</f>
        <v>0</v>
      </c>
      <c r="E367" s="109">
        <f>D367*'Budget et Recensement'!$B$4</f>
        <v>0</v>
      </c>
      <c r="F367" s="248">
        <f>(D367/'BORDEREAU DE COMMANDE'!$D$39)*'Budget et Recensement'!$B$4</f>
        <v>0</v>
      </c>
      <c r="G367" s="110">
        <f>(E367/'BORDEREAU DE COMMANDE'!$D$39)*('BORDEREAU DE COMMANDE'!$E$39)</f>
        <v>0</v>
      </c>
    </row>
    <row r="368" spans="1:7" s="48" customFormat="1" ht="15.6" customHeight="1">
      <c r="A368" s="131">
        <f>'Budget et Recensement'!$A$21</f>
        <v>12</v>
      </c>
      <c r="B368" s="93">
        <f t="shared" si="10"/>
        <v>72425</v>
      </c>
      <c r="C368" s="107" t="str">
        <f t="shared" si="10"/>
        <v>Pull Up Extra TG 140-168cm (55-66po)</v>
      </c>
      <c r="D368" s="118">
        <f>HLOOKUP(B368,'Liste de Distrib. Hebd.'!$B$13:$AE$103,61,FALSE)</f>
        <v>0</v>
      </c>
      <c r="E368" s="109">
        <f>D368*'Budget et Recensement'!$B$4</f>
        <v>0</v>
      </c>
      <c r="F368" s="248">
        <f>(D368/'BORDEREAU DE COMMANDE'!$D$40)*'Budget et Recensement'!$B$4</f>
        <v>0</v>
      </c>
      <c r="G368" s="110">
        <f>(E368/'BORDEREAU DE COMMANDE'!$D$40)*('BORDEREAU DE COMMANDE'!$E$40)</f>
        <v>0</v>
      </c>
    </row>
    <row r="369" spans="1:7" s="48" customFormat="1" ht="15.6" customHeight="1">
      <c r="A369" s="131">
        <f>'Budget et Recensement'!$A$21</f>
        <v>12</v>
      </c>
      <c r="B369" s="93">
        <f t="shared" si="10"/>
        <v>72518</v>
      </c>
      <c r="C369" s="107" t="str">
        <f t="shared" si="10"/>
        <v>Pull Up Extra TTG 173-203cm (68-80po)</v>
      </c>
      <c r="D369" s="118">
        <f>HLOOKUP(B369,'Liste de Distrib. Hebd.'!$B$13:$AE$103,61,FALSE)</f>
        <v>0</v>
      </c>
      <c r="E369" s="109">
        <f>D369*'Budget et Recensement'!$B$4</f>
        <v>0</v>
      </c>
      <c r="F369" s="248">
        <f>(D369/'BORDEREAU DE COMMANDE'!$D$41)*'Budget et Recensement'!$B$4</f>
        <v>0</v>
      </c>
      <c r="G369" s="110">
        <f>(E369/'BORDEREAU DE COMMANDE'!$D$41)*('BORDEREAU DE COMMANDE'!$E$41)</f>
        <v>0</v>
      </c>
    </row>
    <row r="370" spans="1:7" s="48" customFormat="1" ht="15.6" customHeight="1">
      <c r="A370" s="131">
        <f>'Budget et Recensement'!$A$21</f>
        <v>12</v>
      </c>
      <c r="B370" s="93">
        <f t="shared" si="10"/>
        <v>72235</v>
      </c>
      <c r="C370" s="107" t="str">
        <f t="shared" si="10"/>
        <v>Pull Up Super M 86-112cm (34-44po)</v>
      </c>
      <c r="D370" s="118">
        <f>HLOOKUP(B370,'Liste de Distrib. Hebd.'!$B$13:$AE$103,61,FALSE)</f>
        <v>0</v>
      </c>
      <c r="E370" s="109">
        <f>D370*'Budget et Recensement'!$B$4</f>
        <v>0</v>
      </c>
      <c r="F370" s="248">
        <f>(D370/'BORDEREAU DE COMMANDE'!$D$42)*'Budget et Recensement'!$B$4</f>
        <v>0</v>
      </c>
      <c r="G370" s="110">
        <f>(E370/'BORDEREAU DE COMMANDE'!$D$42)*('BORDEREAU DE COMMANDE'!$E$42)</f>
        <v>0</v>
      </c>
    </row>
    <row r="371" spans="1:7" s="48" customFormat="1" ht="15.6" customHeight="1">
      <c r="A371" s="131">
        <f>'Budget et Recensement'!$A$21</f>
        <v>12</v>
      </c>
      <c r="B371" s="93">
        <f t="shared" si="10"/>
        <v>72325</v>
      </c>
      <c r="C371" s="107" t="str">
        <f t="shared" si="10"/>
        <v>Pull Up Super G 114-147cm (45-58po)</v>
      </c>
      <c r="D371" s="118">
        <f>HLOOKUP(B371,'Liste de Distrib. Hebd.'!$B$13:$AE$103,61,FALSE)</f>
        <v>0</v>
      </c>
      <c r="E371" s="109">
        <f>D371*'Budget et Recensement'!$B$4</f>
        <v>0</v>
      </c>
      <c r="F371" s="248">
        <f>(D371/'BORDEREAU DE COMMANDE'!$D$43)*'Budget et Recensement'!$B$4</f>
        <v>0</v>
      </c>
      <c r="G371" s="110">
        <f>(E371/'BORDEREAU DE COMMANDE'!$D$43)*('BORDEREAU DE COMMANDE'!$E$43)</f>
        <v>0</v>
      </c>
    </row>
    <row r="372" spans="1:7" s="48" customFormat="1" ht="15.6" customHeight="1">
      <c r="A372" s="131">
        <f>'Budget et Recensement'!$A$21</f>
        <v>12</v>
      </c>
      <c r="B372" s="93">
        <f t="shared" si="10"/>
        <v>72427</v>
      </c>
      <c r="C372" s="107" t="str">
        <f t="shared" si="10"/>
        <v>Pull Up Super TG 140-168cm (55-66po)</v>
      </c>
      <c r="D372" s="118">
        <f>HLOOKUP(B372,'Liste de Distrib. Hebd.'!$B$13:$AE$103,61,FALSE)</f>
        <v>0</v>
      </c>
      <c r="E372" s="109">
        <f>D372*'Budget et Recensement'!$B$4</f>
        <v>0</v>
      </c>
      <c r="F372" s="248">
        <f>(D372/'BORDEREAU DE COMMANDE'!$D$44)*'Budget et Recensement'!$B$4</f>
        <v>0</v>
      </c>
      <c r="G372" s="110">
        <f>(E372/'BORDEREAU DE COMMANDE'!$D$44)*('BORDEREAU DE COMMANDE'!$E$44)</f>
        <v>0</v>
      </c>
    </row>
    <row r="373" spans="1:7" s="48" customFormat="1" ht="15.6" customHeight="1">
      <c r="A373" s="131">
        <f>'Budget et Recensement'!$A$21</f>
        <v>12</v>
      </c>
      <c r="B373" s="93">
        <f t="shared" si="10"/>
        <v>50600</v>
      </c>
      <c r="C373" s="107" t="str">
        <f t="shared" si="10"/>
        <v>Coussinet pour homme</v>
      </c>
      <c r="D373" s="118">
        <f>HLOOKUP(B373,'Liste de Distrib. Hebd.'!$B$13:$AE$103,61,FALSE)</f>
        <v>0</v>
      </c>
      <c r="E373" s="109">
        <f>D373*'Budget et Recensement'!$B$4</f>
        <v>0</v>
      </c>
      <c r="F373" s="248">
        <f>(D373/'BORDEREAU DE COMMANDE'!$D$45)*'Budget et Recensement'!$B$4</f>
        <v>0</v>
      </c>
      <c r="G373" s="110">
        <f>(E373/'BORDEREAU DE COMMANDE'!$D$45)*('BORDEREAU DE COMMANDE'!$E$45)</f>
        <v>0</v>
      </c>
    </row>
    <row r="374" spans="1:7" s="48" customFormat="1" ht="15.6" customHeight="1">
      <c r="A374" s="131">
        <f>'Budget et Recensement'!$A$21</f>
        <v>12</v>
      </c>
      <c r="B374" s="93">
        <f t="shared" si="10"/>
        <v>62418</v>
      </c>
      <c r="C374" s="107" t="str">
        <f t="shared" si="10"/>
        <v>Coussinet regulier de jour (Bleu)</v>
      </c>
      <c r="D374" s="118">
        <f>HLOOKUP(B374,'Liste de Distrib. Hebd.'!$B$13:$AE$103,61,FALSE)</f>
        <v>0</v>
      </c>
      <c r="E374" s="109">
        <f>D374*'Budget et Recensement'!$B$4</f>
        <v>0</v>
      </c>
      <c r="F374" s="248">
        <f>(D374/'BORDEREAU DE COMMANDE'!$D$46)*'Budget et Recensement'!$B$4</f>
        <v>0</v>
      </c>
      <c r="G374" s="110">
        <f>(E374/'BORDEREAU DE COMMANDE'!$D$46)*('BORDEREAU DE COMMANDE'!$E$46)</f>
        <v>0</v>
      </c>
    </row>
    <row r="375" spans="1:7" s="48" customFormat="1" ht="15.6" customHeight="1">
      <c r="A375" s="131">
        <f>'Budget et Recensement'!$A$21</f>
        <v>12</v>
      </c>
      <c r="B375" s="93">
        <f t="shared" si="10"/>
        <v>62618</v>
      </c>
      <c r="C375" s="107" t="str">
        <f t="shared" si="10"/>
        <v>Coussinet Plus de jour (Jaune)</v>
      </c>
      <c r="D375" s="118">
        <f>HLOOKUP(B375,'Liste de Distrib. Hebd.'!$B$13:$AE$103,61,FALSE)</f>
        <v>0</v>
      </c>
      <c r="E375" s="109">
        <f>D375*'Budget et Recensement'!$B$4</f>
        <v>0</v>
      </c>
      <c r="F375" s="248">
        <f>(D375/'BORDEREAU DE COMMANDE'!$D$47)*'Budget et Recensement'!$B$4</f>
        <v>0</v>
      </c>
      <c r="G375" s="110">
        <f>(E375/'BORDEREAU DE COMMANDE'!$D$47)*('BORDEREAU DE COMMANDE'!$E$47)</f>
        <v>0</v>
      </c>
    </row>
    <row r="376" spans="1:7" s="48" customFormat="1" ht="15.6" customHeight="1">
      <c r="A376" s="131">
        <f>'Budget et Recensement'!$A$21</f>
        <v>12</v>
      </c>
      <c r="B376" s="93">
        <f t="shared" si="10"/>
        <v>62718</v>
      </c>
      <c r="C376" s="107" t="str">
        <f t="shared" si="10"/>
        <v>Coussinet Super nuit (Vert)</v>
      </c>
      <c r="D376" s="118">
        <f>HLOOKUP(B376,'Liste de Distrib. Hebd.'!$B$13:$AE$103,61,FALSE)</f>
        <v>0</v>
      </c>
      <c r="E376" s="109">
        <f>D376*'Budget et Recensement'!$B$4</f>
        <v>0</v>
      </c>
      <c r="F376" s="248">
        <f>(D376/'BORDEREAU DE COMMANDE'!$D$48)*'Budget et Recensement'!$B$4</f>
        <v>0</v>
      </c>
      <c r="G376" s="110">
        <f>(E376/'BORDEREAU DE COMMANDE'!$D$48)*('BORDEREAU DE COMMANDE'!$E$48)</f>
        <v>0</v>
      </c>
    </row>
    <row r="377" spans="1:7" s="48" customFormat="1" ht="15.6" customHeight="1">
      <c r="A377" s="131">
        <f>'Budget et Recensement'!$A$21</f>
        <v>12</v>
      </c>
      <c r="B377" s="93">
        <f t="shared" si="10"/>
        <v>62321</v>
      </c>
      <c r="C377" s="107" t="str">
        <f t="shared" si="10"/>
        <v>Coussinet Extra Comfort</v>
      </c>
      <c r="D377" s="118">
        <f>HLOOKUP(B377,'Liste de Distrib. Hebd.'!$B$13:$AE$103,61,FALSE)</f>
        <v>0</v>
      </c>
      <c r="E377" s="109">
        <f>D377*'Budget et Recensement'!$B$4</f>
        <v>0</v>
      </c>
      <c r="F377" s="248">
        <f>(D377/'BORDEREAU DE COMMANDE'!$D$49)*'Budget et Recensement'!$B$4</f>
        <v>0</v>
      </c>
      <c r="G377" s="110">
        <f>(E377/'BORDEREAU DE COMMANDE'!$D$49)*('BORDEREAU DE COMMANDE'!$E$49)</f>
        <v>0</v>
      </c>
    </row>
    <row r="378" spans="1:7" s="48" customFormat="1" ht="15.6" customHeight="1">
      <c r="A378" s="131">
        <f>'Budget et Recensement'!$A$21</f>
        <v>12</v>
      </c>
      <c r="B378" s="93">
        <f t="shared" si="10"/>
        <v>66100</v>
      </c>
      <c r="C378" s="107" t="str">
        <f t="shared" si="10"/>
        <v>Culotte Petite 4 attaches 56-91cm (22-36po)</v>
      </c>
      <c r="D378" s="118">
        <f>HLOOKUP(B378,'Liste de Distrib. Hebd.'!$B$13:$AE$103,61,FALSE)</f>
        <v>0</v>
      </c>
      <c r="E378" s="109">
        <f>D378*'Budget et Recensement'!$B$4</f>
        <v>0</v>
      </c>
      <c r="F378" s="248">
        <f>(D378/'BORDEREAU DE COMMANDE'!$D$50)*'Budget et Recensement'!$B$4</f>
        <v>0</v>
      </c>
      <c r="G378" s="110">
        <f>(E378/'BORDEREAU DE COMMANDE'!$D$50)*('BORDEREAU DE COMMANDE'!$E$50)</f>
        <v>0</v>
      </c>
    </row>
    <row r="379" spans="1:7" s="48" customFormat="1" ht="15.6" customHeight="1">
      <c r="A379" s="131">
        <f>'Budget et Recensement'!$A$21</f>
        <v>12</v>
      </c>
      <c r="B379" s="93">
        <f t="shared" si="10"/>
        <v>67802</v>
      </c>
      <c r="C379" s="107" t="str">
        <f t="shared" si="10"/>
        <v>Culotte Stretch Ultra M/R 84-132cm (35-52po)</v>
      </c>
      <c r="D379" s="118">
        <f>HLOOKUP(B379,'Liste de Distrib. Hebd.'!$B$13:$AE$103,61,FALSE)</f>
        <v>0</v>
      </c>
      <c r="E379" s="109">
        <f>D379*'Budget et Recensement'!$B$4</f>
        <v>0</v>
      </c>
      <c r="F379" s="248">
        <f>(D379/'BORDEREAU DE COMMANDE'!$D$51)*'Budget et Recensement'!$B$4</f>
        <v>0</v>
      </c>
      <c r="G379" s="110">
        <f>(E379/'BORDEREAU DE COMMANDE'!$D$51)*('BORDEREAU DE COMMANDE'!$E$51)</f>
        <v>0</v>
      </c>
    </row>
    <row r="380" spans="1:7" s="48" customFormat="1" ht="15.6" customHeight="1">
      <c r="A380" s="131">
        <f>'Budget et Recensement'!$A$21</f>
        <v>12</v>
      </c>
      <c r="B380" s="93">
        <f t="shared" si="10"/>
        <v>67803</v>
      </c>
      <c r="C380" s="107" t="str">
        <f t="shared" si="10"/>
        <v>Culotte Stretch Ultra L/XL 104-163cm (41-64po)</v>
      </c>
      <c r="D380" s="118">
        <f>HLOOKUP(B380,'Liste de Distrib. Hebd.'!$B$13:$AE$103,61,FALSE)</f>
        <v>0</v>
      </c>
      <c r="E380" s="109">
        <f>D380*'Budget et Recensement'!$B$4</f>
        <v>0</v>
      </c>
      <c r="F380" s="248">
        <f>(D380/'BORDEREAU DE COMMANDE'!$D$52)*'Budget et Recensement'!$B$4</f>
        <v>0</v>
      </c>
      <c r="G380" s="110">
        <f>(E380/'BORDEREAU DE COMMANDE'!$D$52)*('BORDEREAU DE COMMANDE'!$E$52)</f>
        <v>0</v>
      </c>
    </row>
    <row r="381" spans="1:7" s="48" customFormat="1" ht="15.6" customHeight="1">
      <c r="A381" s="131">
        <f>'Budget et Recensement'!$A$21</f>
        <v>12</v>
      </c>
      <c r="B381" s="93">
        <f t="shared" si="10"/>
        <v>61390</v>
      </c>
      <c r="C381" s="107" t="str">
        <f t="shared" si="10"/>
        <v>Culotte Stretch Ultra TTG 163-178cm (64-70po)</v>
      </c>
      <c r="D381" s="118">
        <f>HLOOKUP(B381,'Liste de Distrib. Hebd.'!$B$13:$AE$103,61,FALSE)</f>
        <v>0</v>
      </c>
      <c r="E381" s="109">
        <f>D381*'Budget et Recensement'!$B$4</f>
        <v>0</v>
      </c>
      <c r="F381" s="248">
        <f>(D381/'BORDEREAU DE COMMANDE'!$D$53)*'Budget et Recensement'!$B$4</f>
        <v>0</v>
      </c>
      <c r="G381" s="110">
        <f>(E381/'BORDEREAU DE COMMANDE'!$D$53)*('BORDEREAU DE COMMANDE'!$E$53)</f>
        <v>0</v>
      </c>
    </row>
    <row r="382" spans="1:7" s="48" customFormat="1" ht="15.6" customHeight="1">
      <c r="A382" s="131">
        <f>'Budget et Recensement'!$A$21</f>
        <v>12</v>
      </c>
      <c r="B382" s="93">
        <f t="shared" si="10"/>
        <v>61391</v>
      </c>
      <c r="C382" s="107" t="str">
        <f t="shared" si="10"/>
        <v>Culotte Stretch Super TTTG 175-244cm (69-96po)</v>
      </c>
      <c r="D382" s="118">
        <f>HLOOKUP(B382,'Liste de Distrib. Hebd.'!$B$13:$AE$103,61,FALSE)</f>
        <v>0</v>
      </c>
      <c r="E382" s="109">
        <f>D382*'Budget et Recensement'!$B$4</f>
        <v>0</v>
      </c>
      <c r="F382" s="248">
        <f>(D382/'BORDEREAU DE COMMANDE'!$D$54)*'Budget et Recensement'!$B$4</f>
        <v>0</v>
      </c>
      <c r="G382" s="110">
        <f>(E382/'BORDEREAU DE COMMANDE'!$D$54)*('BORDEREAU DE COMMANDE'!$E$54)</f>
        <v>0</v>
      </c>
    </row>
    <row r="383" spans="1:7" s="48" customFormat="1" ht="15.6" customHeight="1">
      <c r="A383" s="131">
        <f>'Budget et Recensement'!$A$21</f>
        <v>12</v>
      </c>
      <c r="B383" s="93">
        <f t="shared" si="10"/>
        <v>67902</v>
      </c>
      <c r="C383" s="107" t="str">
        <f t="shared" si="10"/>
        <v>Culotte Stretch Super M/R 84-132cm (33-52po)</v>
      </c>
      <c r="D383" s="118">
        <f>HLOOKUP(B383,'Liste de Distrib. Hebd.'!$B$13:$AE$103,61,FALSE)</f>
        <v>0</v>
      </c>
      <c r="E383" s="109">
        <f>D383*'Budget et Recensement'!$B$4</f>
        <v>0</v>
      </c>
      <c r="F383" s="248">
        <f>(D383/'BORDEREAU DE COMMANDE'!$D$55)*'Budget et Recensement'!$B$4</f>
        <v>0</v>
      </c>
      <c r="G383" s="110">
        <f>(E383/'BORDEREAU DE COMMANDE'!$D$55)*('BORDEREAU DE COMMANDE'!$E$55)</f>
        <v>0</v>
      </c>
    </row>
    <row r="384" spans="1:7" s="48" customFormat="1" ht="15.6" customHeight="1">
      <c r="A384" s="131">
        <f>'Budget et Recensement'!$A$21</f>
        <v>12</v>
      </c>
      <c r="B384" s="93">
        <f t="shared" si="10"/>
        <v>67903</v>
      </c>
      <c r="C384" s="107" t="str">
        <f t="shared" si="10"/>
        <v>Culotte Stretch Super L/XL 104-163cm (41-64po)</v>
      </c>
      <c r="D384" s="118">
        <f>HLOOKUP(B384,'Liste de Distrib. Hebd.'!$B$13:$AE$103,61,FALSE)</f>
        <v>0</v>
      </c>
      <c r="E384" s="109">
        <f>D384*'Budget et Recensement'!$B$4</f>
        <v>0</v>
      </c>
      <c r="F384" s="248">
        <f>(D384/'BORDEREAU DE COMMANDE'!$D$56)*'Budget et Recensement'!$B$4</f>
        <v>0</v>
      </c>
      <c r="G384" s="110">
        <f>(E384/'BORDEREAU DE COMMANDE'!$D$56)*('BORDEREAU DE COMMANDE'!$E$56)</f>
        <v>0</v>
      </c>
    </row>
    <row r="385" spans="1:7" s="48" customFormat="1" ht="15.6" customHeight="1">
      <c r="A385" s="131">
        <f>'Budget et Recensement'!$A$21</f>
        <v>12</v>
      </c>
      <c r="B385" s="93">
        <f t="shared" si="10"/>
        <v>67804</v>
      </c>
      <c r="C385" s="107" t="str">
        <f t="shared" si="10"/>
        <v>Culotte Flex Super #8 61-87cm (24-34po)</v>
      </c>
      <c r="D385" s="118">
        <f>HLOOKUP(B385,'Liste de Distrib. Hebd.'!$B$13:$AE$103,61,FALSE)</f>
        <v>0</v>
      </c>
      <c r="E385" s="109">
        <f>D385*'Budget et Recensement'!$B$4</f>
        <v>0</v>
      </c>
      <c r="F385" s="248">
        <f>(D385/'BORDEREAU DE COMMANDE'!$D$57)*'Budget et Recensement'!$B$4</f>
        <v>0</v>
      </c>
      <c r="G385" s="110">
        <f>(E385/'BORDEREAU DE COMMANDE'!$D$57)*('BORDEREAU DE COMMANDE'!$E$57)</f>
        <v>0</v>
      </c>
    </row>
    <row r="386" spans="1:7" s="48" customFormat="1" ht="15.6" customHeight="1">
      <c r="A386" s="131">
        <f>'Budget et Recensement'!$A$21</f>
        <v>12</v>
      </c>
      <c r="B386" s="93">
        <f t="shared" si="10"/>
        <v>67805</v>
      </c>
      <c r="C386" s="107" t="str">
        <f t="shared" si="10"/>
        <v>Culotte Flex Super #12 71-107cm (28-42po)</v>
      </c>
      <c r="D386" s="118">
        <f>HLOOKUP(B386,'Liste de Distrib. Hebd.'!$B$13:$AE$103,61,FALSE)</f>
        <v>0</v>
      </c>
      <c r="E386" s="109">
        <f>D386*'Budget et Recensement'!$B$4</f>
        <v>0</v>
      </c>
      <c r="F386" s="248">
        <f>(D386/'BORDEREAU DE COMMANDE'!$D$58)*'Budget et Recensement'!$B$4</f>
        <v>0</v>
      </c>
      <c r="G386" s="110">
        <f>(E386/'BORDEREAU DE COMMANDE'!$D$58)*('BORDEREAU DE COMMANDE'!$E$58)</f>
        <v>0</v>
      </c>
    </row>
    <row r="387" spans="1:7" s="48" customFormat="1" ht="15.6" customHeight="1">
      <c r="A387" s="131">
        <f>'Budget et Recensement'!$A$21</f>
        <v>12</v>
      </c>
      <c r="B387" s="93">
        <f t="shared" si="10"/>
        <v>67806</v>
      </c>
      <c r="C387" s="107" t="str">
        <f t="shared" si="10"/>
        <v>Culotte Flex Super #16 84-27cm (33-50po)</v>
      </c>
      <c r="D387" s="118">
        <f>HLOOKUP(B387,'Liste de Distrib. Hebd.'!$B$13:$AE$103,61,FALSE)</f>
        <v>0</v>
      </c>
      <c r="E387" s="109">
        <f>D387*'Budget et Recensement'!$B$4</f>
        <v>0</v>
      </c>
      <c r="F387" s="248">
        <f>(D387/'BORDEREAU DE COMMANDE'!$D$59)*'Budget et Recensement'!$B$4</f>
        <v>0</v>
      </c>
      <c r="G387" s="110">
        <f>(E387/'BORDEREAU DE COMMANDE'!$D$59)*('BORDEREAU DE COMMANDE'!$E$59)</f>
        <v>0</v>
      </c>
    </row>
    <row r="388" spans="1:7" s="48" customFormat="1" ht="15.6" customHeight="1">
      <c r="A388" s="131">
        <f>'Budget et Recensement'!$A$21</f>
        <v>12</v>
      </c>
      <c r="B388" s="93">
        <f t="shared" si="10"/>
        <v>67807</v>
      </c>
      <c r="C388" s="107" t="str">
        <f t="shared" si="10"/>
        <v>Culotte Flex Super #20 104-155cm (41-61po)</v>
      </c>
      <c r="D388" s="118">
        <f>HLOOKUP(B388,'Liste de Distrib. Hebd.'!$B$13:$AE$103,61,FALSE)</f>
        <v>0</v>
      </c>
      <c r="E388" s="109">
        <f>D388*'Budget et Recensement'!$B$4</f>
        <v>0</v>
      </c>
      <c r="F388" s="248">
        <f>(D388/'BORDEREAU DE COMMANDE'!$D$60)*'Budget et Recensement'!$B$4</f>
        <v>0</v>
      </c>
      <c r="G388" s="110">
        <f>(E388/'BORDEREAU DE COMMANDE'!$D$60)*('BORDEREAU DE COMMANDE'!$E$60)</f>
        <v>0</v>
      </c>
    </row>
    <row r="389" spans="1:7" s="48" customFormat="1" ht="15.75">
      <c r="A389" s="131">
        <f>'Budget et Recensement'!$A$21</f>
        <v>12</v>
      </c>
      <c r="B389" s="93">
        <f t="shared" si="10"/>
        <v>61375</v>
      </c>
      <c r="C389" s="107" t="str">
        <f t="shared" si="10"/>
        <v>Culotte Bariatrique Ultra Peche 152-63cm (60-64po)</v>
      </c>
      <c r="D389" s="118">
        <f>HLOOKUP(B389,'Liste de Distrib. Hebd.'!$B$13:$AE$103,61,FALSE)</f>
        <v>0</v>
      </c>
      <c r="E389" s="109">
        <f>D389*'Budget et Recensement'!$B$4</f>
        <v>0</v>
      </c>
      <c r="F389" s="248">
        <f>(D389/'BORDEREAU DE COMMANDE'!$D$61)*'Budget et Recensement'!$B$4</f>
        <v>0</v>
      </c>
      <c r="G389" s="110">
        <f>(E389/'BORDEREAU DE COMMANDE'!$D$61)*('BORDEREAU DE COMMANDE'!$E$61)</f>
        <v>0</v>
      </c>
    </row>
    <row r="390" spans="1:7" s="48" customFormat="1" ht="16.5" thickBot="1">
      <c r="A390" s="252"/>
      <c r="B390" s="111"/>
      <c r="C390" s="112"/>
      <c r="D390" s="113"/>
      <c r="E390" s="114"/>
      <c r="F390" s="253"/>
      <c r="G390" s="119"/>
    </row>
    <row r="391" spans="1:7" s="48" customFormat="1" ht="15.6" customHeight="1" thickTop="1" thickBot="1">
      <c r="A391" s="254">
        <f>'Budget et Recensement'!$A$22</f>
        <v>13</v>
      </c>
      <c r="B391" s="116"/>
      <c r="C391" s="117"/>
      <c r="D391" s="120">
        <f>SUBTOTAL(9,D392:D422)</f>
        <v>0</v>
      </c>
      <c r="E391" s="105">
        <f>SUBTOTAL(9,E392:E422)</f>
        <v>0</v>
      </c>
      <c r="F391" s="255">
        <f>SUBTOTAL(9,F392:F422)</f>
        <v>0</v>
      </c>
      <c r="G391" s="106">
        <f>SUBTOTAL(9,G392:G422)</f>
        <v>0</v>
      </c>
    </row>
    <row r="392" spans="1:7" s="48" customFormat="1" ht="15.6" customHeight="1">
      <c r="A392" s="131">
        <f>'Budget et Recensement'!$A$22</f>
        <v>13</v>
      </c>
      <c r="B392" s="93">
        <f t="shared" ref="B392:C421" si="11">B136</f>
        <v>72631</v>
      </c>
      <c r="C392" s="107" t="str">
        <f t="shared" si="11"/>
        <v>Pull Up Plus P 64-89cm (25-35po)</v>
      </c>
      <c r="D392" s="118">
        <f>HLOOKUP(B392,'Liste de Distrib. Hebd.'!$B$13:$AE$103,66,FALSE)</f>
        <v>0</v>
      </c>
      <c r="E392" s="109">
        <f>D392*'Budget et Recensement'!$B$4</f>
        <v>0</v>
      </c>
      <c r="F392" s="248">
        <f>(D392/'BORDEREAU DE COMMANDE'!$D$32)*'Budget et Recensement'!$B$4</f>
        <v>0</v>
      </c>
      <c r="G392" s="110">
        <f>(E392/'BORDEREAU DE COMMANDE'!$D$32)*('BORDEREAU DE COMMANDE'!$E$32)</f>
        <v>0</v>
      </c>
    </row>
    <row r="393" spans="1:7" s="48" customFormat="1" ht="15.6" customHeight="1">
      <c r="A393" s="131">
        <f>'Budget et Recensement'!$A$22</f>
        <v>13</v>
      </c>
      <c r="B393" s="93">
        <f t="shared" si="11"/>
        <v>72632</v>
      </c>
      <c r="C393" s="107" t="str">
        <f t="shared" si="11"/>
        <v>Pull Up Plus M 86-112cm (34-44po)</v>
      </c>
      <c r="D393" s="118">
        <f>HLOOKUP(B393,'Liste de Distrib. Hebd.'!$B$13:$AE$103,66,FALSE)</f>
        <v>0</v>
      </c>
      <c r="E393" s="109">
        <f>D393*'Budget et Recensement'!$B$4</f>
        <v>0</v>
      </c>
      <c r="F393" s="248">
        <f>(D393/'BORDEREAU DE COMMANDE'!$D$33)*'Budget et Recensement'!$B$4</f>
        <v>0</v>
      </c>
      <c r="G393" s="110">
        <f>(E393/'BORDEREAU DE COMMANDE'!$D$33)*('BORDEREAU DE COMMANDE'!$E$33)</f>
        <v>0</v>
      </c>
    </row>
    <row r="394" spans="1:7" s="48" customFormat="1" ht="15.6" customHeight="1">
      <c r="A394" s="131">
        <f>'Budget et Recensement'!$A$22</f>
        <v>13</v>
      </c>
      <c r="B394" s="93">
        <f t="shared" si="11"/>
        <v>72633</v>
      </c>
      <c r="C394" s="107" t="str">
        <f t="shared" si="11"/>
        <v>Pull Up Plus L 114-147cm (45-58po)</v>
      </c>
      <c r="D394" s="118">
        <f>HLOOKUP(B394,'Liste de Distrib. Hebd.'!$B$13:$AE$103,66,FALSE)</f>
        <v>0</v>
      </c>
      <c r="E394" s="109">
        <f>D394*'Budget et Recensement'!$B$4</f>
        <v>0</v>
      </c>
      <c r="F394" s="248">
        <f>(D394/'BORDEREAU DE COMMANDE'!$D$34)*'Budget et Recensement'!$B$4</f>
        <v>0</v>
      </c>
      <c r="G394" s="110">
        <f>(E394/'BORDEREAU DE COMMANDE'!$D$34)*('BORDEREAU DE COMMANDE'!$E$34)</f>
        <v>0</v>
      </c>
    </row>
    <row r="395" spans="1:7" s="48" customFormat="1" ht="15.6" customHeight="1">
      <c r="A395" s="131">
        <f>'Budget et Recensement'!$A$22</f>
        <v>13</v>
      </c>
      <c r="B395" s="93">
        <f t="shared" si="11"/>
        <v>72634</v>
      </c>
      <c r="C395" s="107" t="str">
        <f t="shared" si="11"/>
        <v>Pull Up Plus TG 140-168cm (55-66po)</v>
      </c>
      <c r="D395" s="118">
        <f>HLOOKUP(B395,'Liste de Distrib. Hebd.'!$B$13:$AE$103,66,FALSE)</f>
        <v>0</v>
      </c>
      <c r="E395" s="109">
        <f>D395*'Budget et Recensement'!$B$4</f>
        <v>0</v>
      </c>
      <c r="F395" s="248">
        <f>(D395/'BORDEREAU DE COMMANDE'!$D$35)*'Budget et Recensement'!$B$4</f>
        <v>0</v>
      </c>
      <c r="G395" s="110">
        <f>(E395/'BORDEREAU DE COMMANDE'!$D$35)*('BORDEREAU DE COMMANDE'!$E$35)</f>
        <v>0</v>
      </c>
    </row>
    <row r="396" spans="1:7" s="48" customFormat="1" ht="15.6" customHeight="1">
      <c r="A396" s="131">
        <f>'Budget et Recensement'!$A$22</f>
        <v>13</v>
      </c>
      <c r="B396" s="93">
        <f t="shared" si="11"/>
        <v>72508</v>
      </c>
      <c r="C396" s="354" t="str">
        <f t="shared" si="11"/>
        <v>Pull Up Plus TTG 173-203cm(68-80po)</v>
      </c>
      <c r="D396" s="118">
        <f>HLOOKUP(B396,'Liste de Distrib. Hebd.'!$B$13:$AE$103,66,FALSE)</f>
        <v>0</v>
      </c>
      <c r="E396" s="109">
        <f>D396*'Budget et Recensement'!$B$4</f>
        <v>0</v>
      </c>
      <c r="F396" s="248">
        <f>(D396/'BORDEREAU DE COMMANDE'!$D$36)*'Budget et Recensement'!$B$4</f>
        <v>0</v>
      </c>
      <c r="G396" s="110">
        <f>(E396/'BORDEREAU DE COMMANDE'!$D$36)*('BORDEREAU DE COMMANDE'!$E$36)</f>
        <v>0</v>
      </c>
    </row>
    <row r="397" spans="1:7" s="48" customFormat="1" ht="15.6" customHeight="1">
      <c r="A397" s="131">
        <f>'Budget et Recensement'!$A$22</f>
        <v>13</v>
      </c>
      <c r="B397" s="93">
        <f t="shared" si="11"/>
        <v>72116</v>
      </c>
      <c r="C397" s="354" t="str">
        <f t="shared" si="11"/>
        <v>Pull Up Extra P 64-89cm (25-35po)</v>
      </c>
      <c r="D397" s="118">
        <f>HLOOKUP(B397,'Liste de Distrib. Hebd.'!$B$13:$AE$103,66,FALSE)</f>
        <v>0</v>
      </c>
      <c r="E397" s="109">
        <f>D397*'Budget et Recensement'!$B$4</f>
        <v>0</v>
      </c>
      <c r="F397" s="248">
        <f>(D397/'BORDEREAU DE COMMANDE'!$D$37)*'Budget et Recensement'!$B$4</f>
        <v>0</v>
      </c>
      <c r="G397" s="110">
        <f>(E397/'BORDEREAU DE COMMANDE'!$D$37)*('BORDEREAU DE COMMANDE'!$E$37)</f>
        <v>0</v>
      </c>
    </row>
    <row r="398" spans="1:7" s="48" customFormat="1" ht="15.6" customHeight="1">
      <c r="A398" s="131">
        <f>'Budget et Recensement'!$A$22</f>
        <v>13</v>
      </c>
      <c r="B398" s="93">
        <f t="shared" si="11"/>
        <v>72232</v>
      </c>
      <c r="C398" s="354" t="str">
        <f t="shared" si="11"/>
        <v>Pull Up Extra M 86-112cm (34-44po)</v>
      </c>
      <c r="D398" s="118">
        <f>HLOOKUP(B398,'Liste de Distrib. Hebd.'!$B$13:$AE$103,66,FALSE)</f>
        <v>0</v>
      </c>
      <c r="E398" s="109">
        <f>D398*'Budget et Recensement'!$B$4</f>
        <v>0</v>
      </c>
      <c r="F398" s="248">
        <f>(D398/'BORDEREAU DE COMMANDE'!$D$38)*'Budget et Recensement'!$B$4</f>
        <v>0</v>
      </c>
      <c r="G398" s="110">
        <f>(E398/'BORDEREAU DE COMMANDE'!$D$38)*('BORDEREAU DE COMMANDE'!$E$38)</f>
        <v>0</v>
      </c>
    </row>
    <row r="399" spans="1:7" s="48" customFormat="1" ht="15.6" customHeight="1">
      <c r="A399" s="131">
        <f>'Budget et Recensement'!$A$22</f>
        <v>13</v>
      </c>
      <c r="B399" s="93">
        <f t="shared" si="11"/>
        <v>72332</v>
      </c>
      <c r="C399" s="107" t="str">
        <f t="shared" si="11"/>
        <v>Pull Up Extra G 114-147cm (45-58po)</v>
      </c>
      <c r="D399" s="118">
        <f>HLOOKUP(B399,'Liste de Distrib. Hebd.'!$B$13:$AE$103,66,FALSE)</f>
        <v>0</v>
      </c>
      <c r="E399" s="109">
        <f>D399*'Budget et Recensement'!$B$4</f>
        <v>0</v>
      </c>
      <c r="F399" s="248">
        <f>(D399/'BORDEREAU DE COMMANDE'!$D$39)*'Budget et Recensement'!$B$4</f>
        <v>0</v>
      </c>
      <c r="G399" s="110">
        <f>(E399/'BORDEREAU DE COMMANDE'!$D$39)*('BORDEREAU DE COMMANDE'!$E$39)</f>
        <v>0</v>
      </c>
    </row>
    <row r="400" spans="1:7" s="48" customFormat="1" ht="15.6" customHeight="1">
      <c r="A400" s="131">
        <f>'Budget et Recensement'!$A$22</f>
        <v>13</v>
      </c>
      <c r="B400" s="93">
        <f t="shared" si="11"/>
        <v>72425</v>
      </c>
      <c r="C400" s="107" t="str">
        <f t="shared" si="11"/>
        <v>Pull Up Extra TG 140-168cm (55-66po)</v>
      </c>
      <c r="D400" s="118">
        <f>HLOOKUP(B400,'Liste de Distrib. Hebd.'!$B$13:$AE$103,66,FALSE)</f>
        <v>0</v>
      </c>
      <c r="E400" s="109">
        <f>D400*'Budget et Recensement'!$B$4</f>
        <v>0</v>
      </c>
      <c r="F400" s="248">
        <f>(D400/'BORDEREAU DE COMMANDE'!$D$40)*'Budget et Recensement'!$B$4</f>
        <v>0</v>
      </c>
      <c r="G400" s="110">
        <f>(E400/'BORDEREAU DE COMMANDE'!$D$40)*('BORDEREAU DE COMMANDE'!$E$40)</f>
        <v>0</v>
      </c>
    </row>
    <row r="401" spans="1:7" s="48" customFormat="1" ht="15.6" customHeight="1">
      <c r="A401" s="131">
        <f>'Budget et Recensement'!$A$22</f>
        <v>13</v>
      </c>
      <c r="B401" s="93">
        <f t="shared" si="11"/>
        <v>72518</v>
      </c>
      <c r="C401" s="107" t="str">
        <f t="shared" si="11"/>
        <v>Pull Up Extra TTG 173-203cm (68-80po)</v>
      </c>
      <c r="D401" s="118">
        <f>HLOOKUP(B401,'Liste de Distrib. Hebd.'!$B$13:$AE$103,66,FALSE)</f>
        <v>0</v>
      </c>
      <c r="E401" s="109">
        <f>D401*'Budget et Recensement'!$B$4</f>
        <v>0</v>
      </c>
      <c r="F401" s="248">
        <f>(D401/'BORDEREAU DE COMMANDE'!$D$41)*'Budget et Recensement'!$B$4</f>
        <v>0</v>
      </c>
      <c r="G401" s="110">
        <f>(E401/'BORDEREAU DE COMMANDE'!$D$41)*('BORDEREAU DE COMMANDE'!$E$41)</f>
        <v>0</v>
      </c>
    </row>
    <row r="402" spans="1:7" s="48" customFormat="1" ht="15.6" customHeight="1">
      <c r="A402" s="131">
        <f>'Budget et Recensement'!$A$22</f>
        <v>13</v>
      </c>
      <c r="B402" s="93">
        <f t="shared" si="11"/>
        <v>72235</v>
      </c>
      <c r="C402" s="107" t="str">
        <f t="shared" si="11"/>
        <v>Pull Up Super M 86-112cm (34-44po)</v>
      </c>
      <c r="D402" s="118">
        <f>HLOOKUP(B402,'Liste de Distrib. Hebd.'!$B$13:$AE$103,66,FALSE)</f>
        <v>0</v>
      </c>
      <c r="E402" s="109">
        <f>D402*'Budget et Recensement'!$B$4</f>
        <v>0</v>
      </c>
      <c r="F402" s="248">
        <f>(D402/'BORDEREAU DE COMMANDE'!$D$42)*'Budget et Recensement'!$B$4</f>
        <v>0</v>
      </c>
      <c r="G402" s="110">
        <f>(E402/'BORDEREAU DE COMMANDE'!$D$42)*('BORDEREAU DE COMMANDE'!$E$42)</f>
        <v>0</v>
      </c>
    </row>
    <row r="403" spans="1:7" s="48" customFormat="1" ht="15.6" customHeight="1">
      <c r="A403" s="131">
        <f>'Budget et Recensement'!$A$22</f>
        <v>13</v>
      </c>
      <c r="B403" s="93">
        <f t="shared" si="11"/>
        <v>72325</v>
      </c>
      <c r="C403" s="107" t="str">
        <f t="shared" si="11"/>
        <v>Pull Up Super G 114-147cm (45-58po)</v>
      </c>
      <c r="D403" s="118">
        <f>HLOOKUP(B403,'Liste de Distrib. Hebd.'!$B$13:$AE$103,66,FALSE)</f>
        <v>0</v>
      </c>
      <c r="E403" s="109">
        <f>D403*'Budget et Recensement'!$B$4</f>
        <v>0</v>
      </c>
      <c r="F403" s="248">
        <f>(D403/'BORDEREAU DE COMMANDE'!$D$43)*'Budget et Recensement'!$B$4</f>
        <v>0</v>
      </c>
      <c r="G403" s="110">
        <f>(E403/'BORDEREAU DE COMMANDE'!$D$43)*('BORDEREAU DE COMMANDE'!$E$43)</f>
        <v>0</v>
      </c>
    </row>
    <row r="404" spans="1:7" s="48" customFormat="1" ht="15.6" customHeight="1">
      <c r="A404" s="131">
        <f>'Budget et Recensement'!$A$22</f>
        <v>13</v>
      </c>
      <c r="B404" s="93">
        <f t="shared" si="11"/>
        <v>72427</v>
      </c>
      <c r="C404" s="107" t="str">
        <f t="shared" si="11"/>
        <v>Pull Up Super TG 140-168cm (55-66po)</v>
      </c>
      <c r="D404" s="118">
        <f>HLOOKUP(B404,'Liste de Distrib. Hebd.'!$B$13:$AE$103,66,FALSE)</f>
        <v>0</v>
      </c>
      <c r="E404" s="109">
        <f>D404*'Budget et Recensement'!$B$4</f>
        <v>0</v>
      </c>
      <c r="F404" s="248">
        <f>(D404/'BORDEREAU DE COMMANDE'!$D$44)*'Budget et Recensement'!$B$4</f>
        <v>0</v>
      </c>
      <c r="G404" s="110">
        <f>(E404/'BORDEREAU DE COMMANDE'!$D$44)*('BORDEREAU DE COMMANDE'!$E$44)</f>
        <v>0</v>
      </c>
    </row>
    <row r="405" spans="1:7" s="48" customFormat="1" ht="15.6" customHeight="1">
      <c r="A405" s="131">
        <f>'Budget et Recensement'!$A$22</f>
        <v>13</v>
      </c>
      <c r="B405" s="93">
        <f t="shared" si="11"/>
        <v>50600</v>
      </c>
      <c r="C405" s="107" t="str">
        <f t="shared" si="11"/>
        <v>Coussinet pour homme</v>
      </c>
      <c r="D405" s="118">
        <f>HLOOKUP(B405,'Liste de Distrib. Hebd.'!$B$13:$AE$103,66,FALSE)</f>
        <v>0</v>
      </c>
      <c r="E405" s="109">
        <f>D405*'Budget et Recensement'!$B$4</f>
        <v>0</v>
      </c>
      <c r="F405" s="248">
        <f>(D405/'BORDEREAU DE COMMANDE'!$D$45)*'Budget et Recensement'!$B$4</f>
        <v>0</v>
      </c>
      <c r="G405" s="110">
        <f>(E405/'BORDEREAU DE COMMANDE'!$D$45)*('BORDEREAU DE COMMANDE'!$E$45)</f>
        <v>0</v>
      </c>
    </row>
    <row r="406" spans="1:7" s="48" customFormat="1" ht="15.6" customHeight="1">
      <c r="A406" s="131">
        <f>'Budget et Recensement'!$A$22</f>
        <v>13</v>
      </c>
      <c r="B406" s="93">
        <f t="shared" si="11"/>
        <v>62418</v>
      </c>
      <c r="C406" s="107" t="str">
        <f t="shared" si="11"/>
        <v>Coussinet regulier de jour (Bleu)</v>
      </c>
      <c r="D406" s="118">
        <f>HLOOKUP(B406,'Liste de Distrib. Hebd.'!$B$13:$AE$103,66,FALSE)</f>
        <v>0</v>
      </c>
      <c r="E406" s="109">
        <f>D406*'Budget et Recensement'!$B$4</f>
        <v>0</v>
      </c>
      <c r="F406" s="248">
        <f>(D406/'BORDEREAU DE COMMANDE'!$D$46)*'Budget et Recensement'!$B$4</f>
        <v>0</v>
      </c>
      <c r="G406" s="110">
        <f>(E406/'BORDEREAU DE COMMANDE'!$D$46)*('BORDEREAU DE COMMANDE'!$E$46)</f>
        <v>0</v>
      </c>
    </row>
    <row r="407" spans="1:7" s="48" customFormat="1" ht="15.6" customHeight="1">
      <c r="A407" s="131">
        <f>'Budget et Recensement'!$A$22</f>
        <v>13</v>
      </c>
      <c r="B407" s="93">
        <f t="shared" si="11"/>
        <v>62618</v>
      </c>
      <c r="C407" s="107" t="str">
        <f t="shared" si="11"/>
        <v>Coussinet Plus de jour (Jaune)</v>
      </c>
      <c r="D407" s="118">
        <f>HLOOKUP(B407,'Liste de Distrib. Hebd.'!$B$13:$AE$103,66,FALSE)</f>
        <v>0</v>
      </c>
      <c r="E407" s="109">
        <f>D407*'Budget et Recensement'!$B$4</f>
        <v>0</v>
      </c>
      <c r="F407" s="248">
        <f>(D407/'BORDEREAU DE COMMANDE'!$D$47)*'Budget et Recensement'!$B$4</f>
        <v>0</v>
      </c>
      <c r="G407" s="110">
        <f>(E407/'BORDEREAU DE COMMANDE'!$D$47)*('BORDEREAU DE COMMANDE'!$E$47)</f>
        <v>0</v>
      </c>
    </row>
    <row r="408" spans="1:7" s="48" customFormat="1" ht="15.6" customHeight="1">
      <c r="A408" s="131">
        <f>'Budget et Recensement'!$A$22</f>
        <v>13</v>
      </c>
      <c r="B408" s="93">
        <f t="shared" si="11"/>
        <v>62718</v>
      </c>
      <c r="C408" s="107" t="str">
        <f t="shared" si="11"/>
        <v>Coussinet Super nuit (Vert)</v>
      </c>
      <c r="D408" s="118">
        <f>HLOOKUP(B408,'Liste de Distrib. Hebd.'!$B$13:$AE$103,66,FALSE)</f>
        <v>0</v>
      </c>
      <c r="E408" s="109">
        <f>D408*'Budget et Recensement'!$B$4</f>
        <v>0</v>
      </c>
      <c r="F408" s="248">
        <f>(D408/'BORDEREAU DE COMMANDE'!$D$48)*'Budget et Recensement'!$B$4</f>
        <v>0</v>
      </c>
      <c r="G408" s="110">
        <f>(E408/'BORDEREAU DE COMMANDE'!$D$48)*('BORDEREAU DE COMMANDE'!$E$48)</f>
        <v>0</v>
      </c>
    </row>
    <row r="409" spans="1:7" s="48" customFormat="1" ht="15.6" customHeight="1">
      <c r="A409" s="131">
        <f>'Budget et Recensement'!$A$22</f>
        <v>13</v>
      </c>
      <c r="B409" s="93">
        <f t="shared" si="11"/>
        <v>62321</v>
      </c>
      <c r="C409" s="107" t="str">
        <f t="shared" si="11"/>
        <v>Coussinet Extra Comfort</v>
      </c>
      <c r="D409" s="118">
        <f>HLOOKUP(B409,'Liste de Distrib. Hebd.'!$B$13:$AE$103,66,FALSE)</f>
        <v>0</v>
      </c>
      <c r="E409" s="109">
        <f>D409*'Budget et Recensement'!$B$4</f>
        <v>0</v>
      </c>
      <c r="F409" s="248">
        <f>(D409/'BORDEREAU DE COMMANDE'!$D$49)*'Budget et Recensement'!$B$4</f>
        <v>0</v>
      </c>
      <c r="G409" s="110">
        <f>(E409/'BORDEREAU DE COMMANDE'!$D$49)*('BORDEREAU DE COMMANDE'!$E$49)</f>
        <v>0</v>
      </c>
    </row>
    <row r="410" spans="1:7" s="48" customFormat="1" ht="15.6" customHeight="1">
      <c r="A410" s="131">
        <f>'Budget et Recensement'!$A$22</f>
        <v>13</v>
      </c>
      <c r="B410" s="93">
        <f t="shared" si="11"/>
        <v>66100</v>
      </c>
      <c r="C410" s="107" t="str">
        <f t="shared" si="11"/>
        <v>Culotte Petite 4 attaches 56-91cm (22-36po)</v>
      </c>
      <c r="D410" s="118">
        <f>HLOOKUP(B410,'Liste de Distrib. Hebd.'!$B$13:$AE$103,66,FALSE)</f>
        <v>0</v>
      </c>
      <c r="E410" s="109">
        <f>D410*'Budget et Recensement'!$B$4</f>
        <v>0</v>
      </c>
      <c r="F410" s="248">
        <f>(D410/'BORDEREAU DE COMMANDE'!$D$50)*'Budget et Recensement'!$B$4</f>
        <v>0</v>
      </c>
      <c r="G410" s="110">
        <f>(E410/'BORDEREAU DE COMMANDE'!$D$50)*('BORDEREAU DE COMMANDE'!$E$50)</f>
        <v>0</v>
      </c>
    </row>
    <row r="411" spans="1:7" s="48" customFormat="1" ht="15.6" customHeight="1">
      <c r="A411" s="131">
        <f>'Budget et Recensement'!$A$22</f>
        <v>13</v>
      </c>
      <c r="B411" s="93">
        <f t="shared" si="11"/>
        <v>67802</v>
      </c>
      <c r="C411" s="107" t="str">
        <f t="shared" si="11"/>
        <v>Culotte Stretch Ultra M/R 84-132cm (35-52po)</v>
      </c>
      <c r="D411" s="118">
        <f>HLOOKUP(B411,'Liste de Distrib. Hebd.'!$B$13:$AE$103,66,FALSE)</f>
        <v>0</v>
      </c>
      <c r="E411" s="109">
        <f>D411*'Budget et Recensement'!$B$4</f>
        <v>0</v>
      </c>
      <c r="F411" s="248">
        <f>(D411/'BORDEREAU DE COMMANDE'!$D$51)*'Budget et Recensement'!$B$4</f>
        <v>0</v>
      </c>
      <c r="G411" s="110">
        <f>(E411/'BORDEREAU DE COMMANDE'!$D$51)*('BORDEREAU DE COMMANDE'!$E$51)</f>
        <v>0</v>
      </c>
    </row>
    <row r="412" spans="1:7" s="48" customFormat="1" ht="15.6" customHeight="1">
      <c r="A412" s="131">
        <f>'Budget et Recensement'!$A$22</f>
        <v>13</v>
      </c>
      <c r="B412" s="93">
        <f t="shared" si="11"/>
        <v>67803</v>
      </c>
      <c r="C412" s="107" t="str">
        <f t="shared" si="11"/>
        <v>Culotte Stretch Ultra L/XL 104-163cm (41-64po)</v>
      </c>
      <c r="D412" s="118">
        <f>HLOOKUP(B412,'Liste de Distrib. Hebd.'!$B$13:$AE$103,66,FALSE)</f>
        <v>0</v>
      </c>
      <c r="E412" s="109">
        <f>D412*'Budget et Recensement'!$B$4</f>
        <v>0</v>
      </c>
      <c r="F412" s="248">
        <f>(D412/'BORDEREAU DE COMMANDE'!$D$52)*'Budget et Recensement'!$B$4</f>
        <v>0</v>
      </c>
      <c r="G412" s="110">
        <f>(E412/'BORDEREAU DE COMMANDE'!$D$52)*('BORDEREAU DE COMMANDE'!$E$52)</f>
        <v>0</v>
      </c>
    </row>
    <row r="413" spans="1:7" s="48" customFormat="1" ht="15.6" customHeight="1">
      <c r="A413" s="131">
        <f>'Budget et Recensement'!$A$22</f>
        <v>13</v>
      </c>
      <c r="B413" s="93">
        <f t="shared" si="11"/>
        <v>61390</v>
      </c>
      <c r="C413" s="107" t="str">
        <f t="shared" si="11"/>
        <v>Culotte Stretch Ultra TTG 163-178cm (64-70po)</v>
      </c>
      <c r="D413" s="118">
        <f>HLOOKUP(B413,'Liste de Distrib. Hebd.'!$B$13:$AE$103,66,FALSE)</f>
        <v>0</v>
      </c>
      <c r="E413" s="109">
        <f>D413*'Budget et Recensement'!$B$4</f>
        <v>0</v>
      </c>
      <c r="F413" s="248">
        <f>(D413/'BORDEREAU DE COMMANDE'!$D$53)*'Budget et Recensement'!$B$4</f>
        <v>0</v>
      </c>
      <c r="G413" s="110">
        <f>(E413/'BORDEREAU DE COMMANDE'!$D$53)*('BORDEREAU DE COMMANDE'!$E$53)</f>
        <v>0</v>
      </c>
    </row>
    <row r="414" spans="1:7" s="48" customFormat="1" ht="15.6" customHeight="1">
      <c r="A414" s="131">
        <f>'Budget et Recensement'!$A$22</f>
        <v>13</v>
      </c>
      <c r="B414" s="93">
        <f t="shared" si="11"/>
        <v>61391</v>
      </c>
      <c r="C414" s="107" t="str">
        <f t="shared" si="11"/>
        <v>Culotte Stretch Super TTTG 175-244cm (69-96po)</v>
      </c>
      <c r="D414" s="118">
        <f>HLOOKUP(B414,'Liste de Distrib. Hebd.'!$B$13:$AE$103,66,FALSE)</f>
        <v>0</v>
      </c>
      <c r="E414" s="109">
        <f>D414*'Budget et Recensement'!$B$4</f>
        <v>0</v>
      </c>
      <c r="F414" s="248">
        <f>(D414/'BORDEREAU DE COMMANDE'!$D$54)*'Budget et Recensement'!$B$4</f>
        <v>0</v>
      </c>
      <c r="G414" s="110">
        <f>(E414/'BORDEREAU DE COMMANDE'!$D$54)*('BORDEREAU DE COMMANDE'!$E$54)</f>
        <v>0</v>
      </c>
    </row>
    <row r="415" spans="1:7" s="48" customFormat="1" ht="15.6" customHeight="1">
      <c r="A415" s="131">
        <f>'Budget et Recensement'!$A$22</f>
        <v>13</v>
      </c>
      <c r="B415" s="93">
        <f t="shared" si="11"/>
        <v>67902</v>
      </c>
      <c r="C415" s="107" t="str">
        <f t="shared" si="11"/>
        <v>Culotte Stretch Super M/R 84-132cm (33-52po)</v>
      </c>
      <c r="D415" s="118">
        <f>HLOOKUP(B415,'Liste de Distrib. Hebd.'!$B$13:$AE$103,66,FALSE)</f>
        <v>0</v>
      </c>
      <c r="E415" s="109">
        <f>D415*'Budget et Recensement'!$B$4</f>
        <v>0</v>
      </c>
      <c r="F415" s="248">
        <f>(D415/'BORDEREAU DE COMMANDE'!$D$55)*'Budget et Recensement'!$B$4</f>
        <v>0</v>
      </c>
      <c r="G415" s="110">
        <f>(E415/'BORDEREAU DE COMMANDE'!$D$55)*('BORDEREAU DE COMMANDE'!$E$55)</f>
        <v>0</v>
      </c>
    </row>
    <row r="416" spans="1:7" s="48" customFormat="1" ht="15.6" customHeight="1">
      <c r="A416" s="131">
        <f>'Budget et Recensement'!$A$22</f>
        <v>13</v>
      </c>
      <c r="B416" s="93">
        <f t="shared" si="11"/>
        <v>67903</v>
      </c>
      <c r="C416" s="107" t="str">
        <f t="shared" si="11"/>
        <v>Culotte Stretch Super L/XL 104-163cm (41-64po)</v>
      </c>
      <c r="D416" s="118">
        <f>HLOOKUP(B416,'Liste de Distrib. Hebd.'!$B$13:$AE$103,66,FALSE)</f>
        <v>0</v>
      </c>
      <c r="E416" s="109">
        <f>D416*'Budget et Recensement'!$B$4</f>
        <v>0</v>
      </c>
      <c r="F416" s="248">
        <f>(D416/'BORDEREAU DE COMMANDE'!$D$56)*'Budget et Recensement'!$B$4</f>
        <v>0</v>
      </c>
      <c r="G416" s="110">
        <f>(E416/'BORDEREAU DE COMMANDE'!$D$56)*('BORDEREAU DE COMMANDE'!$E$56)</f>
        <v>0</v>
      </c>
    </row>
    <row r="417" spans="1:7" s="48" customFormat="1" ht="15.6" customHeight="1">
      <c r="A417" s="131">
        <f>'Budget et Recensement'!$A$22</f>
        <v>13</v>
      </c>
      <c r="B417" s="93">
        <f t="shared" si="11"/>
        <v>67804</v>
      </c>
      <c r="C417" s="107" t="str">
        <f t="shared" si="11"/>
        <v>Culotte Flex Super #8 61-87cm (24-34po)</v>
      </c>
      <c r="D417" s="118">
        <f>HLOOKUP(B417,'Liste de Distrib. Hebd.'!$B$13:$AE$103,66,FALSE)</f>
        <v>0</v>
      </c>
      <c r="E417" s="109">
        <f>D417*'Budget et Recensement'!$B$4</f>
        <v>0</v>
      </c>
      <c r="F417" s="248">
        <f>(D417/'BORDEREAU DE COMMANDE'!$D$57)*'Budget et Recensement'!$B$4</f>
        <v>0</v>
      </c>
      <c r="G417" s="110">
        <f>(E417/'BORDEREAU DE COMMANDE'!$D$57)*('BORDEREAU DE COMMANDE'!$E$57)</f>
        <v>0</v>
      </c>
    </row>
    <row r="418" spans="1:7" s="48" customFormat="1" ht="15.6" customHeight="1">
      <c r="A418" s="131">
        <f>'Budget et Recensement'!$A$22</f>
        <v>13</v>
      </c>
      <c r="B418" s="93">
        <f t="shared" si="11"/>
        <v>67805</v>
      </c>
      <c r="C418" s="107" t="str">
        <f t="shared" si="11"/>
        <v>Culotte Flex Super #12 71-107cm (28-42po)</v>
      </c>
      <c r="D418" s="118">
        <f>HLOOKUP(B418,'Liste de Distrib. Hebd.'!$B$13:$AE$103,66,FALSE)</f>
        <v>0</v>
      </c>
      <c r="E418" s="109">
        <f>D418*'Budget et Recensement'!$B$4</f>
        <v>0</v>
      </c>
      <c r="F418" s="248">
        <f>(D418/'BORDEREAU DE COMMANDE'!$D$58)*'Budget et Recensement'!$B$4</f>
        <v>0</v>
      </c>
      <c r="G418" s="110">
        <f>(E418/'BORDEREAU DE COMMANDE'!$D$58)*('BORDEREAU DE COMMANDE'!$E$58)</f>
        <v>0</v>
      </c>
    </row>
    <row r="419" spans="1:7" s="48" customFormat="1" ht="15.6" customHeight="1">
      <c r="A419" s="131">
        <f>'Budget et Recensement'!$A$22</f>
        <v>13</v>
      </c>
      <c r="B419" s="93">
        <f t="shared" si="11"/>
        <v>67806</v>
      </c>
      <c r="C419" s="107" t="str">
        <f t="shared" si="11"/>
        <v>Culotte Flex Super #16 84-27cm (33-50po)</v>
      </c>
      <c r="D419" s="118">
        <f>HLOOKUP(B419,'Liste de Distrib. Hebd.'!$B$13:$AE$103,66,FALSE)</f>
        <v>0</v>
      </c>
      <c r="E419" s="109">
        <f>D419*'Budget et Recensement'!$B$4</f>
        <v>0</v>
      </c>
      <c r="F419" s="248">
        <f>(D419/'BORDEREAU DE COMMANDE'!$D$59)*'Budget et Recensement'!$B$4</f>
        <v>0</v>
      </c>
      <c r="G419" s="110">
        <f>(E419/'BORDEREAU DE COMMANDE'!$D$59)*('BORDEREAU DE COMMANDE'!$E$59)</f>
        <v>0</v>
      </c>
    </row>
    <row r="420" spans="1:7" s="48" customFormat="1" ht="15.6" customHeight="1">
      <c r="A420" s="131">
        <f>'Budget et Recensement'!$A$22</f>
        <v>13</v>
      </c>
      <c r="B420" s="93">
        <f t="shared" si="11"/>
        <v>67807</v>
      </c>
      <c r="C420" s="107" t="str">
        <f t="shared" si="11"/>
        <v>Culotte Flex Super #20 104-155cm (41-61po)</v>
      </c>
      <c r="D420" s="118">
        <f>HLOOKUP(B420,'Liste de Distrib. Hebd.'!$B$13:$AE$103,66,FALSE)</f>
        <v>0</v>
      </c>
      <c r="E420" s="109">
        <f>D420*'Budget et Recensement'!$B$4</f>
        <v>0</v>
      </c>
      <c r="F420" s="248">
        <f>(D420/'BORDEREAU DE COMMANDE'!$D$60)*'Budget et Recensement'!$B$4</f>
        <v>0</v>
      </c>
      <c r="G420" s="110">
        <f>(E420/'BORDEREAU DE COMMANDE'!$D$60)*('BORDEREAU DE COMMANDE'!$E$60)</f>
        <v>0</v>
      </c>
    </row>
    <row r="421" spans="1:7" s="48" customFormat="1" ht="15.6" customHeight="1">
      <c r="A421" s="131">
        <f>'Budget et Recensement'!$A$22</f>
        <v>13</v>
      </c>
      <c r="B421" s="93">
        <f t="shared" si="11"/>
        <v>61375</v>
      </c>
      <c r="C421" s="107" t="str">
        <f t="shared" si="11"/>
        <v>Culotte Bariatrique Ultra Peche 152-63cm (60-64po)</v>
      </c>
      <c r="D421" s="118">
        <f>HLOOKUP(B421,'Liste de Distrib. Hebd.'!$B$13:$AE$103,66,FALSE)</f>
        <v>0</v>
      </c>
      <c r="E421" s="109">
        <f>D421*'Budget et Recensement'!$B$4</f>
        <v>0</v>
      </c>
      <c r="F421" s="248">
        <f>(D421/'BORDEREAU DE COMMANDE'!$D$61)*'Budget et Recensement'!$B$4</f>
        <v>0</v>
      </c>
      <c r="G421" s="110">
        <f>(E421/'BORDEREAU DE COMMANDE'!$D$61)*('BORDEREAU DE COMMANDE'!$E$61)</f>
        <v>0</v>
      </c>
    </row>
    <row r="422" spans="1:7" s="48" customFormat="1" ht="15.6" customHeight="1" thickBot="1">
      <c r="A422" s="252"/>
      <c r="B422" s="111"/>
      <c r="C422" s="112"/>
      <c r="D422" s="113"/>
      <c r="E422" s="114"/>
      <c r="F422" s="253"/>
      <c r="G422" s="119"/>
    </row>
    <row r="423" spans="1:7" s="48" customFormat="1" ht="15.6" customHeight="1" thickTop="1" thickBot="1">
      <c r="A423" s="254">
        <f>'Budget et Recensement'!$A$23</f>
        <v>14</v>
      </c>
      <c r="B423" s="116"/>
      <c r="C423" s="117"/>
      <c r="D423" s="120">
        <f>SUBTOTAL(9,D424:D454)</f>
        <v>0</v>
      </c>
      <c r="E423" s="105">
        <f>SUBTOTAL(9,E424:E454)</f>
        <v>0</v>
      </c>
      <c r="F423" s="255">
        <f>SUBTOTAL(9,F424:F454)</f>
        <v>0</v>
      </c>
      <c r="G423" s="106">
        <f>SUBTOTAL(9,G424:G454)</f>
        <v>0</v>
      </c>
    </row>
    <row r="424" spans="1:7" s="48" customFormat="1" ht="15.6" customHeight="1">
      <c r="A424" s="131">
        <f>'Budget et Recensement'!$A$23</f>
        <v>14</v>
      </c>
      <c r="B424" s="93">
        <f t="shared" ref="B424:C453" si="12">B168</f>
        <v>72631</v>
      </c>
      <c r="C424" s="107" t="str">
        <f t="shared" si="12"/>
        <v>Pull Up Plus P 64-89cm (25-35po)</v>
      </c>
      <c r="D424" s="118">
        <f>HLOOKUP(B424,'Liste de Distrib. Hebd.'!$B$13:$AE$103,71,FALSE)</f>
        <v>0</v>
      </c>
      <c r="E424" s="109">
        <f>D424*'Budget et Recensement'!$B$4</f>
        <v>0</v>
      </c>
      <c r="F424" s="248">
        <f>(D424/'BORDEREAU DE COMMANDE'!$D$32)*'Budget et Recensement'!$B$4</f>
        <v>0</v>
      </c>
      <c r="G424" s="110">
        <f>(E424/'BORDEREAU DE COMMANDE'!$D$32)*('BORDEREAU DE COMMANDE'!$E$32)</f>
        <v>0</v>
      </c>
    </row>
    <row r="425" spans="1:7" s="48" customFormat="1" ht="15.6" customHeight="1">
      <c r="A425" s="131">
        <f>'Budget et Recensement'!$A$23</f>
        <v>14</v>
      </c>
      <c r="B425" s="93">
        <f t="shared" si="12"/>
        <v>72632</v>
      </c>
      <c r="C425" s="107" t="str">
        <f t="shared" si="12"/>
        <v>Pull Up Plus M 86-112cm (34-44po)</v>
      </c>
      <c r="D425" s="118">
        <f>HLOOKUP(B425,'Liste de Distrib. Hebd.'!$B$13:$AE$103,71,FALSE)</f>
        <v>0</v>
      </c>
      <c r="E425" s="109">
        <f>D425*'Budget et Recensement'!$B$4</f>
        <v>0</v>
      </c>
      <c r="F425" s="248">
        <f>(D425/'BORDEREAU DE COMMANDE'!$D$33)*'Budget et Recensement'!$B$4</f>
        <v>0</v>
      </c>
      <c r="G425" s="110">
        <f>(E425/'BORDEREAU DE COMMANDE'!$D$33)*('BORDEREAU DE COMMANDE'!$E$33)</f>
        <v>0</v>
      </c>
    </row>
    <row r="426" spans="1:7" s="48" customFormat="1" ht="15.6" customHeight="1">
      <c r="A426" s="131">
        <f>'Budget et Recensement'!$A$23</f>
        <v>14</v>
      </c>
      <c r="B426" s="93">
        <f t="shared" si="12"/>
        <v>72633</v>
      </c>
      <c r="C426" s="107" t="str">
        <f t="shared" si="12"/>
        <v>Pull Up Plus L 114-147cm (45-58po)</v>
      </c>
      <c r="D426" s="118">
        <f>HLOOKUP(B426,'Liste de Distrib. Hebd.'!$B$13:$AE$103,71,FALSE)</f>
        <v>0</v>
      </c>
      <c r="E426" s="109">
        <f>D426*'Budget et Recensement'!$B$4</f>
        <v>0</v>
      </c>
      <c r="F426" s="248">
        <f>(D426/'BORDEREAU DE COMMANDE'!$D$34)*'Budget et Recensement'!$B$4</f>
        <v>0</v>
      </c>
      <c r="G426" s="110">
        <f>(E426/'BORDEREAU DE COMMANDE'!$D$34)*('BORDEREAU DE COMMANDE'!$E$34)</f>
        <v>0</v>
      </c>
    </row>
    <row r="427" spans="1:7" s="48" customFormat="1" ht="15.6" customHeight="1">
      <c r="A427" s="131">
        <f>'Budget et Recensement'!$A$23</f>
        <v>14</v>
      </c>
      <c r="B427" s="93">
        <f t="shared" si="12"/>
        <v>72634</v>
      </c>
      <c r="C427" s="107" t="str">
        <f t="shared" si="12"/>
        <v>Pull Up Plus TG 140-168cm (55-66po)</v>
      </c>
      <c r="D427" s="118">
        <f>HLOOKUP(B427,'Liste de Distrib. Hebd.'!$B$13:$AE$103,71,FALSE)</f>
        <v>0</v>
      </c>
      <c r="E427" s="109">
        <f>D427*'Budget et Recensement'!$B$4</f>
        <v>0</v>
      </c>
      <c r="F427" s="248">
        <f>(D427/'BORDEREAU DE COMMANDE'!$D$35)*'Budget et Recensement'!$B$4</f>
        <v>0</v>
      </c>
      <c r="G427" s="110">
        <f>(E427/'BORDEREAU DE COMMANDE'!$D$35)*('BORDEREAU DE COMMANDE'!$E$35)</f>
        <v>0</v>
      </c>
    </row>
    <row r="428" spans="1:7" s="48" customFormat="1" ht="15.6" customHeight="1">
      <c r="A428" s="131">
        <f>'Budget et Recensement'!$A$23</f>
        <v>14</v>
      </c>
      <c r="B428" s="93">
        <f t="shared" si="12"/>
        <v>72508</v>
      </c>
      <c r="C428" s="354" t="str">
        <f t="shared" si="12"/>
        <v>Pull Up Plus TTG 173-203cm(68-80po)</v>
      </c>
      <c r="D428" s="118">
        <f>HLOOKUP(B428,'Liste de Distrib. Hebd.'!$B$13:$AE$103,71,FALSE)</f>
        <v>0</v>
      </c>
      <c r="E428" s="109">
        <f>D428*'Budget et Recensement'!$B$4</f>
        <v>0</v>
      </c>
      <c r="F428" s="248">
        <f>(D428/'BORDEREAU DE COMMANDE'!$D$36)*'Budget et Recensement'!$B$4</f>
        <v>0</v>
      </c>
      <c r="G428" s="110">
        <f>(E428/'BORDEREAU DE COMMANDE'!$D$36)*('BORDEREAU DE COMMANDE'!$E$36)</f>
        <v>0</v>
      </c>
    </row>
    <row r="429" spans="1:7" s="48" customFormat="1" ht="15.6" customHeight="1">
      <c r="A429" s="131">
        <f>'Budget et Recensement'!$A$23</f>
        <v>14</v>
      </c>
      <c r="B429" s="93">
        <f t="shared" si="12"/>
        <v>72116</v>
      </c>
      <c r="C429" s="354" t="str">
        <f t="shared" si="12"/>
        <v>Pull Up Extra P 64-89cm (25-35po)</v>
      </c>
      <c r="D429" s="118">
        <f>HLOOKUP(B429,'Liste de Distrib. Hebd.'!$B$13:$AE$103,71,FALSE)</f>
        <v>0</v>
      </c>
      <c r="E429" s="109">
        <f>D429*'Budget et Recensement'!$B$4</f>
        <v>0</v>
      </c>
      <c r="F429" s="248">
        <f>(D429/'BORDEREAU DE COMMANDE'!$D$37)*'Budget et Recensement'!$B$4</f>
        <v>0</v>
      </c>
      <c r="G429" s="110">
        <f>(E429/'BORDEREAU DE COMMANDE'!$D$37)*('BORDEREAU DE COMMANDE'!$E$37)</f>
        <v>0</v>
      </c>
    </row>
    <row r="430" spans="1:7" s="48" customFormat="1" ht="15.6" customHeight="1">
      <c r="A430" s="131">
        <f>'Budget et Recensement'!$A$23</f>
        <v>14</v>
      </c>
      <c r="B430" s="93">
        <f t="shared" si="12"/>
        <v>72232</v>
      </c>
      <c r="C430" s="354" t="str">
        <f t="shared" si="12"/>
        <v>Pull Up Extra M 86-112cm (34-44po)</v>
      </c>
      <c r="D430" s="118">
        <f>HLOOKUP(B430,'Liste de Distrib. Hebd.'!$B$13:$AE$103,71,FALSE)</f>
        <v>0</v>
      </c>
      <c r="E430" s="109">
        <f>D430*'Budget et Recensement'!$B$4</f>
        <v>0</v>
      </c>
      <c r="F430" s="248">
        <f>(D430/'BORDEREAU DE COMMANDE'!$D$38)*'Budget et Recensement'!$B$4</f>
        <v>0</v>
      </c>
      <c r="G430" s="110">
        <f>(E430/'BORDEREAU DE COMMANDE'!$D$38)*('BORDEREAU DE COMMANDE'!$E$38)</f>
        <v>0</v>
      </c>
    </row>
    <row r="431" spans="1:7" s="48" customFormat="1" ht="15.6" customHeight="1">
      <c r="A431" s="131">
        <f>'Budget et Recensement'!$A$23</f>
        <v>14</v>
      </c>
      <c r="B431" s="93">
        <f t="shared" si="12"/>
        <v>72332</v>
      </c>
      <c r="C431" s="107" t="str">
        <f t="shared" si="12"/>
        <v>Pull Up Extra G 114-147cm (45-58po)</v>
      </c>
      <c r="D431" s="118">
        <f>HLOOKUP(B431,'Liste de Distrib. Hebd.'!$B$13:$AE$103,71,FALSE)</f>
        <v>0</v>
      </c>
      <c r="E431" s="109">
        <f>D431*'Budget et Recensement'!$B$4</f>
        <v>0</v>
      </c>
      <c r="F431" s="248">
        <f>(D431/'BORDEREAU DE COMMANDE'!$D$39)*'Budget et Recensement'!$B$4</f>
        <v>0</v>
      </c>
      <c r="G431" s="110">
        <f>(E431/'BORDEREAU DE COMMANDE'!$D$39)*('BORDEREAU DE COMMANDE'!$E$39)</f>
        <v>0</v>
      </c>
    </row>
    <row r="432" spans="1:7" s="48" customFormat="1" ht="15.6" customHeight="1">
      <c r="A432" s="131">
        <f>'Budget et Recensement'!$A$23</f>
        <v>14</v>
      </c>
      <c r="B432" s="93">
        <f t="shared" si="12"/>
        <v>72425</v>
      </c>
      <c r="C432" s="107" t="str">
        <f t="shared" si="12"/>
        <v>Pull Up Extra TG 140-168cm (55-66po)</v>
      </c>
      <c r="D432" s="118">
        <f>HLOOKUP(B432,'Liste de Distrib. Hebd.'!$B$13:$AE$103,71,FALSE)</f>
        <v>0</v>
      </c>
      <c r="E432" s="109">
        <f>D432*'Budget et Recensement'!$B$4</f>
        <v>0</v>
      </c>
      <c r="F432" s="248">
        <f>(D432/'BORDEREAU DE COMMANDE'!$D$40)*'Budget et Recensement'!$B$4</f>
        <v>0</v>
      </c>
      <c r="G432" s="110">
        <f>(E432/'BORDEREAU DE COMMANDE'!$D$40)*('BORDEREAU DE COMMANDE'!$E$40)</f>
        <v>0</v>
      </c>
    </row>
    <row r="433" spans="1:7" s="48" customFormat="1" ht="15.6" customHeight="1">
      <c r="A433" s="131">
        <f>'Budget et Recensement'!$A$23</f>
        <v>14</v>
      </c>
      <c r="B433" s="93">
        <f t="shared" si="12"/>
        <v>72518</v>
      </c>
      <c r="C433" s="107" t="str">
        <f t="shared" si="12"/>
        <v>Pull Up Extra TTG 173-203cm (68-80po)</v>
      </c>
      <c r="D433" s="118">
        <f>HLOOKUP(B433,'Liste de Distrib. Hebd.'!$B$13:$AE$103,71,FALSE)</f>
        <v>0</v>
      </c>
      <c r="E433" s="109">
        <f>D433*'Budget et Recensement'!$B$4</f>
        <v>0</v>
      </c>
      <c r="F433" s="248">
        <f>(D433/'BORDEREAU DE COMMANDE'!$D$41)*'Budget et Recensement'!$B$4</f>
        <v>0</v>
      </c>
      <c r="G433" s="110">
        <f>(E433/'BORDEREAU DE COMMANDE'!$D$41)*('BORDEREAU DE COMMANDE'!$E$41)</f>
        <v>0</v>
      </c>
    </row>
    <row r="434" spans="1:7" s="48" customFormat="1" ht="15.6" customHeight="1">
      <c r="A434" s="131">
        <f>'Budget et Recensement'!$A$23</f>
        <v>14</v>
      </c>
      <c r="B434" s="93">
        <f t="shared" si="12"/>
        <v>72235</v>
      </c>
      <c r="C434" s="107" t="str">
        <f t="shared" si="12"/>
        <v>Pull Up Super M 86-112cm (34-44po)</v>
      </c>
      <c r="D434" s="118">
        <f>HLOOKUP(B434,'Liste de Distrib. Hebd.'!$B$13:$AE$103,71,FALSE)</f>
        <v>0</v>
      </c>
      <c r="E434" s="109">
        <f>D434*'Budget et Recensement'!$B$4</f>
        <v>0</v>
      </c>
      <c r="F434" s="248">
        <f>(D434/'BORDEREAU DE COMMANDE'!$D$42)*'Budget et Recensement'!$B$4</f>
        <v>0</v>
      </c>
      <c r="G434" s="110">
        <f>(E434/'BORDEREAU DE COMMANDE'!$D$42)*('BORDEREAU DE COMMANDE'!$E$42)</f>
        <v>0</v>
      </c>
    </row>
    <row r="435" spans="1:7" s="48" customFormat="1" ht="15.6" customHeight="1">
      <c r="A435" s="131">
        <f>'Budget et Recensement'!$A$23</f>
        <v>14</v>
      </c>
      <c r="B435" s="93">
        <f t="shared" si="12"/>
        <v>72325</v>
      </c>
      <c r="C435" s="107" t="str">
        <f t="shared" si="12"/>
        <v>Pull Up Super G 114-147cm (45-58po)</v>
      </c>
      <c r="D435" s="118">
        <f>HLOOKUP(B435,'Liste de Distrib. Hebd.'!$B$13:$AE$103,71,FALSE)</f>
        <v>0</v>
      </c>
      <c r="E435" s="109">
        <f>D435*'Budget et Recensement'!$B$4</f>
        <v>0</v>
      </c>
      <c r="F435" s="248">
        <f>(D435/'BORDEREAU DE COMMANDE'!$D$43)*'Budget et Recensement'!$B$4</f>
        <v>0</v>
      </c>
      <c r="G435" s="110">
        <f>(E435/'BORDEREAU DE COMMANDE'!$D$43)*('BORDEREAU DE COMMANDE'!$E$43)</f>
        <v>0</v>
      </c>
    </row>
    <row r="436" spans="1:7" s="48" customFormat="1" ht="15.6" customHeight="1">
      <c r="A436" s="131">
        <f>'Budget et Recensement'!$A$23</f>
        <v>14</v>
      </c>
      <c r="B436" s="93">
        <f t="shared" si="12"/>
        <v>72427</v>
      </c>
      <c r="C436" s="107" t="str">
        <f t="shared" si="12"/>
        <v>Pull Up Super TG 140-168cm (55-66po)</v>
      </c>
      <c r="D436" s="118">
        <f>HLOOKUP(B436,'Liste de Distrib. Hebd.'!$B$13:$AE$103,71,FALSE)</f>
        <v>0</v>
      </c>
      <c r="E436" s="109">
        <f>D436*'Budget et Recensement'!$B$4</f>
        <v>0</v>
      </c>
      <c r="F436" s="248">
        <f>(D436/'BORDEREAU DE COMMANDE'!$D$44)*'Budget et Recensement'!$B$4</f>
        <v>0</v>
      </c>
      <c r="G436" s="110">
        <f>(E436/'BORDEREAU DE COMMANDE'!$D$44)*('BORDEREAU DE COMMANDE'!$E$44)</f>
        <v>0</v>
      </c>
    </row>
    <row r="437" spans="1:7" s="48" customFormat="1" ht="15.6" customHeight="1">
      <c r="A437" s="131">
        <f>'Budget et Recensement'!$A$23</f>
        <v>14</v>
      </c>
      <c r="B437" s="93">
        <f t="shared" si="12"/>
        <v>50600</v>
      </c>
      <c r="C437" s="107" t="str">
        <f t="shared" si="12"/>
        <v>Coussinet pour homme</v>
      </c>
      <c r="D437" s="118">
        <f>HLOOKUP(B437,'Liste de Distrib. Hebd.'!$B$13:$AE$103,71,FALSE)</f>
        <v>0</v>
      </c>
      <c r="E437" s="109">
        <f>D437*'Budget et Recensement'!$B$4</f>
        <v>0</v>
      </c>
      <c r="F437" s="248">
        <f>(D437/'BORDEREAU DE COMMANDE'!$D$45)*'Budget et Recensement'!$B$4</f>
        <v>0</v>
      </c>
      <c r="G437" s="110">
        <f>(E437/'BORDEREAU DE COMMANDE'!$D$45)*('BORDEREAU DE COMMANDE'!$E$45)</f>
        <v>0</v>
      </c>
    </row>
    <row r="438" spans="1:7" s="48" customFormat="1" ht="15.6" customHeight="1">
      <c r="A438" s="131">
        <f>'Budget et Recensement'!$A$23</f>
        <v>14</v>
      </c>
      <c r="B438" s="93">
        <f t="shared" si="12"/>
        <v>62418</v>
      </c>
      <c r="C438" s="107" t="str">
        <f t="shared" si="12"/>
        <v>Coussinet regulier de jour (Bleu)</v>
      </c>
      <c r="D438" s="118">
        <f>HLOOKUP(B438,'Liste de Distrib. Hebd.'!$B$13:$AE$103,71,FALSE)</f>
        <v>0</v>
      </c>
      <c r="E438" s="109">
        <f>D438*'Budget et Recensement'!$B$4</f>
        <v>0</v>
      </c>
      <c r="F438" s="248">
        <f>(D438/'BORDEREAU DE COMMANDE'!$D$46)*'Budget et Recensement'!$B$4</f>
        <v>0</v>
      </c>
      <c r="G438" s="110">
        <f>(E438/'BORDEREAU DE COMMANDE'!$D$46)*('BORDEREAU DE COMMANDE'!$E$46)</f>
        <v>0</v>
      </c>
    </row>
    <row r="439" spans="1:7" s="48" customFormat="1" ht="15.6" customHeight="1">
      <c r="A439" s="131">
        <f>'Budget et Recensement'!$A$23</f>
        <v>14</v>
      </c>
      <c r="B439" s="93">
        <f t="shared" si="12"/>
        <v>62618</v>
      </c>
      <c r="C439" s="107" t="str">
        <f t="shared" si="12"/>
        <v>Coussinet Plus de jour (Jaune)</v>
      </c>
      <c r="D439" s="118">
        <f>HLOOKUP(B439,'Liste de Distrib. Hebd.'!$B$13:$AE$103,71,FALSE)</f>
        <v>0</v>
      </c>
      <c r="E439" s="109">
        <f>D439*'Budget et Recensement'!$B$4</f>
        <v>0</v>
      </c>
      <c r="F439" s="248">
        <f>(D439/'BORDEREAU DE COMMANDE'!$D$47)*'Budget et Recensement'!$B$4</f>
        <v>0</v>
      </c>
      <c r="G439" s="110">
        <f>(E439/'BORDEREAU DE COMMANDE'!$D$47)*('BORDEREAU DE COMMANDE'!$E$47)</f>
        <v>0</v>
      </c>
    </row>
    <row r="440" spans="1:7" s="48" customFormat="1" ht="15.6" customHeight="1">
      <c r="A440" s="131">
        <f>'Budget et Recensement'!$A$23</f>
        <v>14</v>
      </c>
      <c r="B440" s="93">
        <f t="shared" si="12"/>
        <v>62718</v>
      </c>
      <c r="C440" s="107" t="str">
        <f t="shared" si="12"/>
        <v>Coussinet Super nuit (Vert)</v>
      </c>
      <c r="D440" s="118">
        <f>HLOOKUP(B440,'Liste de Distrib. Hebd.'!$B$13:$AE$103,71,FALSE)</f>
        <v>0</v>
      </c>
      <c r="E440" s="109">
        <f>D440*'Budget et Recensement'!$B$4</f>
        <v>0</v>
      </c>
      <c r="F440" s="248">
        <f>(D440/'BORDEREAU DE COMMANDE'!$D$48)*'Budget et Recensement'!$B$4</f>
        <v>0</v>
      </c>
      <c r="G440" s="110">
        <f>(E440/'BORDEREAU DE COMMANDE'!$D$48)*('BORDEREAU DE COMMANDE'!$E$48)</f>
        <v>0</v>
      </c>
    </row>
    <row r="441" spans="1:7" s="48" customFormat="1" ht="15.6" customHeight="1">
      <c r="A441" s="131">
        <f>'Budget et Recensement'!$A$23</f>
        <v>14</v>
      </c>
      <c r="B441" s="93">
        <f t="shared" si="12"/>
        <v>62321</v>
      </c>
      <c r="C441" s="107" t="str">
        <f t="shared" si="12"/>
        <v>Coussinet Extra Comfort</v>
      </c>
      <c r="D441" s="118">
        <f>HLOOKUP(B441,'Liste de Distrib. Hebd.'!$B$13:$AE$103,71,FALSE)</f>
        <v>0</v>
      </c>
      <c r="E441" s="109">
        <f>D441*'Budget et Recensement'!$B$4</f>
        <v>0</v>
      </c>
      <c r="F441" s="248">
        <f>(D441/'BORDEREAU DE COMMANDE'!$D$49)*'Budget et Recensement'!$B$4</f>
        <v>0</v>
      </c>
      <c r="G441" s="110">
        <f>(E441/'BORDEREAU DE COMMANDE'!$D$49)*('BORDEREAU DE COMMANDE'!$E$49)</f>
        <v>0</v>
      </c>
    </row>
    <row r="442" spans="1:7" s="48" customFormat="1" ht="15.6" customHeight="1">
      <c r="A442" s="131">
        <f>'Budget et Recensement'!$A$23</f>
        <v>14</v>
      </c>
      <c r="B442" s="93">
        <f t="shared" si="12"/>
        <v>66100</v>
      </c>
      <c r="C442" s="107" t="str">
        <f t="shared" si="12"/>
        <v>Culotte Petite 4 attaches 56-91cm (22-36po)</v>
      </c>
      <c r="D442" s="118">
        <f>HLOOKUP(B442,'Liste de Distrib. Hebd.'!$B$13:$AE$103,71,FALSE)</f>
        <v>0</v>
      </c>
      <c r="E442" s="109">
        <f>D442*'Budget et Recensement'!$B$4</f>
        <v>0</v>
      </c>
      <c r="F442" s="248">
        <f>(D442/'BORDEREAU DE COMMANDE'!$D$50)*'Budget et Recensement'!$B$4</f>
        <v>0</v>
      </c>
      <c r="G442" s="110">
        <f>(E442/'BORDEREAU DE COMMANDE'!$D$50)*('BORDEREAU DE COMMANDE'!$E$50)</f>
        <v>0</v>
      </c>
    </row>
    <row r="443" spans="1:7" s="48" customFormat="1" ht="15.6" customHeight="1">
      <c r="A443" s="131">
        <f>'Budget et Recensement'!$A$23</f>
        <v>14</v>
      </c>
      <c r="B443" s="93">
        <f t="shared" si="12"/>
        <v>67802</v>
      </c>
      <c r="C443" s="107" t="str">
        <f t="shared" si="12"/>
        <v>Culotte Stretch Ultra M/R 84-132cm (35-52po)</v>
      </c>
      <c r="D443" s="118">
        <f>HLOOKUP(B443,'Liste de Distrib. Hebd.'!$B$13:$AE$103,71,FALSE)</f>
        <v>0</v>
      </c>
      <c r="E443" s="109">
        <f>D443*'Budget et Recensement'!$B$4</f>
        <v>0</v>
      </c>
      <c r="F443" s="248">
        <f>(D443/'BORDEREAU DE COMMANDE'!$D$51)*'Budget et Recensement'!$B$4</f>
        <v>0</v>
      </c>
      <c r="G443" s="110">
        <f>(E443/'BORDEREAU DE COMMANDE'!$D$51)*('BORDEREAU DE COMMANDE'!$E$51)</f>
        <v>0</v>
      </c>
    </row>
    <row r="444" spans="1:7" s="48" customFormat="1" ht="15.6" customHeight="1">
      <c r="A444" s="131">
        <f>'Budget et Recensement'!$A$23</f>
        <v>14</v>
      </c>
      <c r="B444" s="93">
        <f t="shared" si="12"/>
        <v>67803</v>
      </c>
      <c r="C444" s="107" t="str">
        <f t="shared" si="12"/>
        <v>Culotte Stretch Ultra L/XL 104-163cm (41-64po)</v>
      </c>
      <c r="D444" s="118">
        <f>HLOOKUP(B444,'Liste de Distrib. Hebd.'!$B$13:$AE$103,71,FALSE)</f>
        <v>0</v>
      </c>
      <c r="E444" s="109">
        <f>D444*'Budget et Recensement'!$B$4</f>
        <v>0</v>
      </c>
      <c r="F444" s="248">
        <f>(D444/'BORDEREAU DE COMMANDE'!$D$52)*'Budget et Recensement'!$B$4</f>
        <v>0</v>
      </c>
      <c r="G444" s="110">
        <f>(E444/'BORDEREAU DE COMMANDE'!$D$52)*('BORDEREAU DE COMMANDE'!$E$52)</f>
        <v>0</v>
      </c>
    </row>
    <row r="445" spans="1:7" s="48" customFormat="1" ht="15.6" customHeight="1">
      <c r="A445" s="131">
        <f>'Budget et Recensement'!$A$23</f>
        <v>14</v>
      </c>
      <c r="B445" s="93">
        <f t="shared" si="12"/>
        <v>61390</v>
      </c>
      <c r="C445" s="107" t="str">
        <f t="shared" si="12"/>
        <v>Culotte Stretch Ultra TTG 163-178cm (64-70po)</v>
      </c>
      <c r="D445" s="118">
        <f>HLOOKUP(B445,'Liste de Distrib. Hebd.'!$B$13:$AE$103,71,FALSE)</f>
        <v>0</v>
      </c>
      <c r="E445" s="109">
        <f>D445*'Budget et Recensement'!$B$4</f>
        <v>0</v>
      </c>
      <c r="F445" s="248">
        <f>(D445/'BORDEREAU DE COMMANDE'!$D$53)*'Budget et Recensement'!$B$4</f>
        <v>0</v>
      </c>
      <c r="G445" s="110">
        <f>(E445/'BORDEREAU DE COMMANDE'!$D$53)*('BORDEREAU DE COMMANDE'!$E$53)</f>
        <v>0</v>
      </c>
    </row>
    <row r="446" spans="1:7" s="48" customFormat="1" ht="15.6" customHeight="1">
      <c r="A446" s="131">
        <f>'Budget et Recensement'!$A$23</f>
        <v>14</v>
      </c>
      <c r="B446" s="93">
        <f t="shared" si="12"/>
        <v>61391</v>
      </c>
      <c r="C446" s="107" t="str">
        <f t="shared" si="12"/>
        <v>Culotte Stretch Super TTTG 175-244cm (69-96po)</v>
      </c>
      <c r="D446" s="118">
        <f>HLOOKUP(B446,'Liste de Distrib. Hebd.'!$B$13:$AE$103,71,FALSE)</f>
        <v>0</v>
      </c>
      <c r="E446" s="109">
        <f>D446*'Budget et Recensement'!$B$4</f>
        <v>0</v>
      </c>
      <c r="F446" s="248">
        <f>(D446/'BORDEREAU DE COMMANDE'!$D$54)*'Budget et Recensement'!$B$4</f>
        <v>0</v>
      </c>
      <c r="G446" s="110">
        <f>(E446/'BORDEREAU DE COMMANDE'!$D$54)*('BORDEREAU DE COMMANDE'!$E$54)</f>
        <v>0</v>
      </c>
    </row>
    <row r="447" spans="1:7" s="48" customFormat="1" ht="15.6" customHeight="1">
      <c r="A447" s="131">
        <f>'Budget et Recensement'!$A$23</f>
        <v>14</v>
      </c>
      <c r="B447" s="93">
        <f t="shared" si="12"/>
        <v>67902</v>
      </c>
      <c r="C447" s="107" t="str">
        <f t="shared" si="12"/>
        <v>Culotte Stretch Super M/R 84-132cm (33-52po)</v>
      </c>
      <c r="D447" s="118">
        <f>HLOOKUP(B447,'Liste de Distrib. Hebd.'!$B$13:$AE$103,71,FALSE)</f>
        <v>0</v>
      </c>
      <c r="E447" s="109">
        <f>D447*'Budget et Recensement'!$B$4</f>
        <v>0</v>
      </c>
      <c r="F447" s="248">
        <f>(D447/'BORDEREAU DE COMMANDE'!$D$55)*'Budget et Recensement'!$B$4</f>
        <v>0</v>
      </c>
      <c r="G447" s="110">
        <f>(E447/'BORDEREAU DE COMMANDE'!$D$55)*('BORDEREAU DE COMMANDE'!$E$55)</f>
        <v>0</v>
      </c>
    </row>
    <row r="448" spans="1:7" s="48" customFormat="1" ht="15.6" customHeight="1">
      <c r="A448" s="131">
        <f>'Budget et Recensement'!$A$23</f>
        <v>14</v>
      </c>
      <c r="B448" s="93">
        <f t="shared" si="12"/>
        <v>67903</v>
      </c>
      <c r="C448" s="107" t="str">
        <f t="shared" si="12"/>
        <v>Culotte Stretch Super L/XL 104-163cm (41-64po)</v>
      </c>
      <c r="D448" s="118">
        <f>HLOOKUP(B448,'Liste de Distrib. Hebd.'!$B$13:$AE$103,71,FALSE)</f>
        <v>0</v>
      </c>
      <c r="E448" s="109">
        <f>D448*'Budget et Recensement'!$B$4</f>
        <v>0</v>
      </c>
      <c r="F448" s="248">
        <f>(D448/'BORDEREAU DE COMMANDE'!$D$56)*'Budget et Recensement'!$B$4</f>
        <v>0</v>
      </c>
      <c r="G448" s="110">
        <f>(E448/'BORDEREAU DE COMMANDE'!$D$56)*('BORDEREAU DE COMMANDE'!$E$56)</f>
        <v>0</v>
      </c>
    </row>
    <row r="449" spans="1:7" s="48" customFormat="1" ht="15.6" customHeight="1">
      <c r="A449" s="131">
        <f>'Budget et Recensement'!$A$23</f>
        <v>14</v>
      </c>
      <c r="B449" s="93">
        <f t="shared" si="12"/>
        <v>67804</v>
      </c>
      <c r="C449" s="107" t="str">
        <f t="shared" si="12"/>
        <v>Culotte Flex Super #8 61-87cm (24-34po)</v>
      </c>
      <c r="D449" s="118">
        <f>HLOOKUP(B449,'Liste de Distrib. Hebd.'!$B$13:$AE$103,71,FALSE)</f>
        <v>0</v>
      </c>
      <c r="E449" s="109">
        <f>D449*'Budget et Recensement'!$B$4</f>
        <v>0</v>
      </c>
      <c r="F449" s="248">
        <f>(D449/'BORDEREAU DE COMMANDE'!$D$57)*'Budget et Recensement'!$B$4</f>
        <v>0</v>
      </c>
      <c r="G449" s="110">
        <f>(E449/'BORDEREAU DE COMMANDE'!$D$57)*('BORDEREAU DE COMMANDE'!$E$57)</f>
        <v>0</v>
      </c>
    </row>
    <row r="450" spans="1:7" s="48" customFormat="1" ht="15.6" customHeight="1">
      <c r="A450" s="131">
        <f>'Budget et Recensement'!$A$23</f>
        <v>14</v>
      </c>
      <c r="B450" s="93">
        <f t="shared" si="12"/>
        <v>67805</v>
      </c>
      <c r="C450" s="107" t="str">
        <f t="shared" si="12"/>
        <v>Culotte Flex Super #12 71-107cm (28-42po)</v>
      </c>
      <c r="D450" s="118">
        <f>HLOOKUP(B450,'Liste de Distrib. Hebd.'!$B$13:$AE$103,71,FALSE)</f>
        <v>0</v>
      </c>
      <c r="E450" s="109">
        <f>D450*'Budget et Recensement'!$B$4</f>
        <v>0</v>
      </c>
      <c r="F450" s="248">
        <f>(D450/'BORDEREAU DE COMMANDE'!$D$58)*'Budget et Recensement'!$B$4</f>
        <v>0</v>
      </c>
      <c r="G450" s="110">
        <f>(E450/'BORDEREAU DE COMMANDE'!$D$58)*('BORDEREAU DE COMMANDE'!$E$58)</f>
        <v>0</v>
      </c>
    </row>
    <row r="451" spans="1:7" s="48" customFormat="1" ht="15.6" customHeight="1">
      <c r="A451" s="131">
        <f>'Budget et Recensement'!$A$23</f>
        <v>14</v>
      </c>
      <c r="B451" s="93">
        <f t="shared" si="12"/>
        <v>67806</v>
      </c>
      <c r="C451" s="107" t="str">
        <f t="shared" si="12"/>
        <v>Culotte Flex Super #16 84-27cm (33-50po)</v>
      </c>
      <c r="D451" s="118">
        <f>HLOOKUP(B451,'Liste de Distrib. Hebd.'!$B$13:$AE$103,71,FALSE)</f>
        <v>0</v>
      </c>
      <c r="E451" s="109">
        <f>D451*'Budget et Recensement'!$B$4</f>
        <v>0</v>
      </c>
      <c r="F451" s="248">
        <f>(D451/'BORDEREAU DE COMMANDE'!$D$59)*'Budget et Recensement'!$B$4</f>
        <v>0</v>
      </c>
      <c r="G451" s="110">
        <f>(E451/'BORDEREAU DE COMMANDE'!$D$59)*('BORDEREAU DE COMMANDE'!$E$59)</f>
        <v>0</v>
      </c>
    </row>
    <row r="452" spans="1:7" s="48" customFormat="1" ht="15.6" customHeight="1">
      <c r="A452" s="131">
        <f>'Budget et Recensement'!$A$23</f>
        <v>14</v>
      </c>
      <c r="B452" s="93">
        <f t="shared" si="12"/>
        <v>67807</v>
      </c>
      <c r="C452" s="107" t="str">
        <f t="shared" si="12"/>
        <v>Culotte Flex Super #20 104-155cm (41-61po)</v>
      </c>
      <c r="D452" s="118">
        <f>HLOOKUP(B452,'Liste de Distrib. Hebd.'!$B$13:$AE$103,71,FALSE)</f>
        <v>0</v>
      </c>
      <c r="E452" s="109">
        <f>D452*'Budget et Recensement'!$B$4</f>
        <v>0</v>
      </c>
      <c r="F452" s="248">
        <f>(D452/'BORDEREAU DE COMMANDE'!$D$60)*'Budget et Recensement'!$B$4</f>
        <v>0</v>
      </c>
      <c r="G452" s="110">
        <f>(E452/'BORDEREAU DE COMMANDE'!$D$60)*('BORDEREAU DE COMMANDE'!$E$60)</f>
        <v>0</v>
      </c>
    </row>
    <row r="453" spans="1:7" s="48" customFormat="1" ht="15.6" customHeight="1">
      <c r="A453" s="131">
        <f>'Budget et Recensement'!$A$23</f>
        <v>14</v>
      </c>
      <c r="B453" s="93">
        <f t="shared" si="12"/>
        <v>61375</v>
      </c>
      <c r="C453" s="107" t="str">
        <f t="shared" si="12"/>
        <v>Culotte Bariatrique Ultra Peche 152-63cm (60-64po)</v>
      </c>
      <c r="D453" s="118">
        <f>HLOOKUP(B453,'Liste de Distrib. Hebd.'!$B$13:$AE$103,71,FALSE)</f>
        <v>0</v>
      </c>
      <c r="E453" s="109">
        <f>D453*'Budget et Recensement'!$B$4</f>
        <v>0</v>
      </c>
      <c r="F453" s="248">
        <f>(D453/'BORDEREAU DE COMMANDE'!$D$61)*'Budget et Recensement'!$B$4</f>
        <v>0</v>
      </c>
      <c r="G453" s="110">
        <f>(E453/'BORDEREAU DE COMMANDE'!$D$61)*('BORDEREAU DE COMMANDE'!$E$61)</f>
        <v>0</v>
      </c>
    </row>
    <row r="454" spans="1:7" s="48" customFormat="1" ht="15.6" customHeight="1" thickBot="1">
      <c r="A454" s="256"/>
      <c r="B454" s="111"/>
      <c r="C454" s="112"/>
      <c r="D454" s="113"/>
      <c r="E454" s="114"/>
      <c r="F454" s="253"/>
      <c r="G454" s="119"/>
    </row>
    <row r="455" spans="1:7" s="48" customFormat="1" ht="15.6" customHeight="1" thickTop="1" thickBot="1">
      <c r="A455" s="254">
        <f>'Budget et Recensement'!$A$24</f>
        <v>15</v>
      </c>
      <c r="B455" s="116"/>
      <c r="C455" s="117"/>
      <c r="D455" s="120">
        <f>SUBTOTAL(9,D456:D486)</f>
        <v>0</v>
      </c>
      <c r="E455" s="105">
        <f>SUBTOTAL(9,E456:E486)</f>
        <v>0</v>
      </c>
      <c r="F455" s="255">
        <f>SUBTOTAL(9,F456:F486)</f>
        <v>0</v>
      </c>
      <c r="G455" s="106">
        <f>SUBTOTAL(9,G456:G486)</f>
        <v>0</v>
      </c>
    </row>
    <row r="456" spans="1:7" s="48" customFormat="1" ht="15.6" customHeight="1">
      <c r="A456" s="131">
        <f>'Budget et Recensement'!$A$24</f>
        <v>15</v>
      </c>
      <c r="B456" s="93">
        <f t="shared" ref="B456:C485" si="13">B200</f>
        <v>72631</v>
      </c>
      <c r="C456" s="107" t="str">
        <f t="shared" si="13"/>
        <v>Pull Up Plus P 64-89cm (25-35po)</v>
      </c>
      <c r="D456" s="118">
        <f>HLOOKUP(B456,'Liste de Distrib. Hebd.'!$B$13:$AE$103,76,FALSE)</f>
        <v>0</v>
      </c>
      <c r="E456" s="109">
        <f>D456*'Budget et Recensement'!$B$4</f>
        <v>0</v>
      </c>
      <c r="F456" s="248">
        <f>(D456/'BORDEREAU DE COMMANDE'!$D$32)*'Budget et Recensement'!$B$4</f>
        <v>0</v>
      </c>
      <c r="G456" s="110">
        <f>(E456/'BORDEREAU DE COMMANDE'!$D$32)*('BORDEREAU DE COMMANDE'!$E$32)</f>
        <v>0</v>
      </c>
    </row>
    <row r="457" spans="1:7" s="48" customFormat="1" ht="15.6" customHeight="1">
      <c r="A457" s="131">
        <f>'Budget et Recensement'!$A$24</f>
        <v>15</v>
      </c>
      <c r="B457" s="93">
        <f t="shared" si="13"/>
        <v>72632</v>
      </c>
      <c r="C457" s="107" t="str">
        <f t="shared" si="13"/>
        <v>Pull Up Plus M 86-112cm (34-44po)</v>
      </c>
      <c r="D457" s="118">
        <f>HLOOKUP(B457,'Liste de Distrib. Hebd.'!$B$13:$AE$103,76,FALSE)</f>
        <v>0</v>
      </c>
      <c r="E457" s="109">
        <f>D457*'Budget et Recensement'!$B$4</f>
        <v>0</v>
      </c>
      <c r="F457" s="248">
        <f>(D457/'BORDEREAU DE COMMANDE'!$D$33)*'Budget et Recensement'!$B$4</f>
        <v>0</v>
      </c>
      <c r="G457" s="110">
        <f>(E457/'BORDEREAU DE COMMANDE'!$D$33)*('BORDEREAU DE COMMANDE'!$E$33)</f>
        <v>0</v>
      </c>
    </row>
    <row r="458" spans="1:7" s="48" customFormat="1" ht="15.6" customHeight="1">
      <c r="A458" s="131">
        <f>'Budget et Recensement'!$A$24</f>
        <v>15</v>
      </c>
      <c r="B458" s="93">
        <f t="shared" si="13"/>
        <v>72633</v>
      </c>
      <c r="C458" s="107" t="str">
        <f t="shared" si="13"/>
        <v>Pull Up Plus L 114-147cm (45-58po)</v>
      </c>
      <c r="D458" s="118">
        <f>HLOOKUP(B458,'Liste de Distrib. Hebd.'!$B$13:$AE$103,76,FALSE)</f>
        <v>0</v>
      </c>
      <c r="E458" s="109">
        <f>D458*'Budget et Recensement'!$B$4</f>
        <v>0</v>
      </c>
      <c r="F458" s="248">
        <f>(D458/'BORDEREAU DE COMMANDE'!$D$34)*'Budget et Recensement'!$B$4</f>
        <v>0</v>
      </c>
      <c r="G458" s="110">
        <f>(E458/'BORDEREAU DE COMMANDE'!$D$34)*('BORDEREAU DE COMMANDE'!$E$34)</f>
        <v>0</v>
      </c>
    </row>
    <row r="459" spans="1:7" s="48" customFormat="1" ht="15.6" customHeight="1">
      <c r="A459" s="131">
        <f>'Budget et Recensement'!$A$24</f>
        <v>15</v>
      </c>
      <c r="B459" s="93">
        <f t="shared" si="13"/>
        <v>72634</v>
      </c>
      <c r="C459" s="107" t="str">
        <f t="shared" si="13"/>
        <v>Pull Up Plus TG 140-168cm (55-66po)</v>
      </c>
      <c r="D459" s="118">
        <f>HLOOKUP(B459,'Liste de Distrib. Hebd.'!$B$13:$AE$103,76,FALSE)</f>
        <v>0</v>
      </c>
      <c r="E459" s="109">
        <f>D459*'Budget et Recensement'!$B$4</f>
        <v>0</v>
      </c>
      <c r="F459" s="248">
        <f>(D459/'BORDEREAU DE COMMANDE'!$D$35)*'Budget et Recensement'!$B$4</f>
        <v>0</v>
      </c>
      <c r="G459" s="110">
        <f>(E459/'BORDEREAU DE COMMANDE'!$D$35)*('BORDEREAU DE COMMANDE'!$E$35)</f>
        <v>0</v>
      </c>
    </row>
    <row r="460" spans="1:7" s="48" customFormat="1" ht="15.6" customHeight="1">
      <c r="A460" s="131">
        <f>'Budget et Recensement'!$A$24</f>
        <v>15</v>
      </c>
      <c r="B460" s="93">
        <f t="shared" si="13"/>
        <v>72508</v>
      </c>
      <c r="C460" s="354" t="str">
        <f t="shared" si="13"/>
        <v>Pull Up Plus TTG 173-203cm(68-80po)</v>
      </c>
      <c r="D460" s="118">
        <f>HLOOKUP(B460,'Liste de Distrib. Hebd.'!$B$13:$AE$103,76,FALSE)</f>
        <v>0</v>
      </c>
      <c r="E460" s="109">
        <f>D460*'Budget et Recensement'!$B$4</f>
        <v>0</v>
      </c>
      <c r="F460" s="248">
        <f>(D460/'BORDEREAU DE COMMANDE'!$D$36)*'Budget et Recensement'!$B$4</f>
        <v>0</v>
      </c>
      <c r="G460" s="110">
        <f>(E460/'BORDEREAU DE COMMANDE'!$D$36)*('BORDEREAU DE COMMANDE'!$E$36)</f>
        <v>0</v>
      </c>
    </row>
    <row r="461" spans="1:7" s="48" customFormat="1" ht="15.6" customHeight="1">
      <c r="A461" s="131">
        <f>'Budget et Recensement'!$A$24</f>
        <v>15</v>
      </c>
      <c r="B461" s="93">
        <f t="shared" si="13"/>
        <v>72116</v>
      </c>
      <c r="C461" s="354" t="str">
        <f t="shared" si="13"/>
        <v>Pull Up Extra P 64-89cm (25-35po)</v>
      </c>
      <c r="D461" s="118">
        <f>HLOOKUP(B461,'Liste de Distrib. Hebd.'!$B$13:$AE$103,76,FALSE)</f>
        <v>0</v>
      </c>
      <c r="E461" s="109">
        <f>D461*'Budget et Recensement'!$B$4</f>
        <v>0</v>
      </c>
      <c r="F461" s="248">
        <f>(D461/'BORDEREAU DE COMMANDE'!$D$37)*'Budget et Recensement'!$B$4</f>
        <v>0</v>
      </c>
      <c r="G461" s="110">
        <f>(E461/'BORDEREAU DE COMMANDE'!$D$37)*('BORDEREAU DE COMMANDE'!$E$37)</f>
        <v>0</v>
      </c>
    </row>
    <row r="462" spans="1:7" s="48" customFormat="1" ht="15.6" customHeight="1">
      <c r="A462" s="131">
        <f>'Budget et Recensement'!$A$24</f>
        <v>15</v>
      </c>
      <c r="B462" s="93">
        <f t="shared" si="13"/>
        <v>72232</v>
      </c>
      <c r="C462" s="354" t="str">
        <f t="shared" si="13"/>
        <v>Pull Up Extra M 86-112cm (34-44po)</v>
      </c>
      <c r="D462" s="118">
        <f>HLOOKUP(B462,'Liste de Distrib. Hebd.'!$B$13:$AE$103,76,FALSE)</f>
        <v>0</v>
      </c>
      <c r="E462" s="109">
        <f>D462*'Budget et Recensement'!$B$4</f>
        <v>0</v>
      </c>
      <c r="F462" s="248">
        <f>(D462/'BORDEREAU DE COMMANDE'!$D$38)*'Budget et Recensement'!$B$4</f>
        <v>0</v>
      </c>
      <c r="G462" s="110">
        <f>(E462/'BORDEREAU DE COMMANDE'!$D$38)*('BORDEREAU DE COMMANDE'!$E$38)</f>
        <v>0</v>
      </c>
    </row>
    <row r="463" spans="1:7" s="48" customFormat="1" ht="15.6" customHeight="1">
      <c r="A463" s="131">
        <f>'Budget et Recensement'!$A$24</f>
        <v>15</v>
      </c>
      <c r="B463" s="93">
        <f t="shared" si="13"/>
        <v>72332</v>
      </c>
      <c r="C463" s="107" t="str">
        <f t="shared" si="13"/>
        <v>Pull Up Extra G 114-147cm (45-58po)</v>
      </c>
      <c r="D463" s="118">
        <f>HLOOKUP(B463,'Liste de Distrib. Hebd.'!$B$13:$AE$103,76,FALSE)</f>
        <v>0</v>
      </c>
      <c r="E463" s="109">
        <f>D463*'Budget et Recensement'!$B$4</f>
        <v>0</v>
      </c>
      <c r="F463" s="248">
        <f>(D463/'BORDEREAU DE COMMANDE'!$D$39)*'Budget et Recensement'!$B$4</f>
        <v>0</v>
      </c>
      <c r="G463" s="110">
        <f>(E463/'BORDEREAU DE COMMANDE'!$D$39)*('BORDEREAU DE COMMANDE'!$E$39)</f>
        <v>0</v>
      </c>
    </row>
    <row r="464" spans="1:7" s="48" customFormat="1" ht="15.6" customHeight="1">
      <c r="A464" s="131">
        <f>'Budget et Recensement'!$A$24</f>
        <v>15</v>
      </c>
      <c r="B464" s="93">
        <f t="shared" si="13"/>
        <v>72425</v>
      </c>
      <c r="C464" s="107" t="str">
        <f t="shared" si="13"/>
        <v>Pull Up Extra TG 140-168cm (55-66po)</v>
      </c>
      <c r="D464" s="118">
        <f>HLOOKUP(B464,'Liste de Distrib. Hebd.'!$B$13:$AE$103,76,FALSE)</f>
        <v>0</v>
      </c>
      <c r="E464" s="109">
        <f>D464*'Budget et Recensement'!$B$4</f>
        <v>0</v>
      </c>
      <c r="F464" s="248">
        <f>(D464/'BORDEREAU DE COMMANDE'!$D$40)*'Budget et Recensement'!$B$4</f>
        <v>0</v>
      </c>
      <c r="G464" s="110">
        <f>(E464/'BORDEREAU DE COMMANDE'!$D$40)*('BORDEREAU DE COMMANDE'!$E$40)</f>
        <v>0</v>
      </c>
    </row>
    <row r="465" spans="1:7" s="48" customFormat="1" ht="15.6" customHeight="1">
      <c r="A465" s="131">
        <f>'Budget et Recensement'!$A$24</f>
        <v>15</v>
      </c>
      <c r="B465" s="93">
        <f t="shared" si="13"/>
        <v>72518</v>
      </c>
      <c r="C465" s="107" t="str">
        <f t="shared" si="13"/>
        <v>Pull Up Extra TTG 173-203cm (68-80po)</v>
      </c>
      <c r="D465" s="118">
        <f>HLOOKUP(B465,'Liste de Distrib. Hebd.'!$B$13:$AE$103,76,FALSE)</f>
        <v>0</v>
      </c>
      <c r="E465" s="109">
        <f>D465*'Budget et Recensement'!$B$4</f>
        <v>0</v>
      </c>
      <c r="F465" s="248">
        <f>(D465/'BORDEREAU DE COMMANDE'!$D$41)*'Budget et Recensement'!$B$4</f>
        <v>0</v>
      </c>
      <c r="G465" s="110">
        <f>(E465/'BORDEREAU DE COMMANDE'!$D$41)*('BORDEREAU DE COMMANDE'!$E$41)</f>
        <v>0</v>
      </c>
    </row>
    <row r="466" spans="1:7" s="48" customFormat="1" ht="15.6" customHeight="1">
      <c r="A466" s="131">
        <f>'Budget et Recensement'!$A$24</f>
        <v>15</v>
      </c>
      <c r="B466" s="93">
        <f t="shared" si="13"/>
        <v>72235</v>
      </c>
      <c r="C466" s="107" t="str">
        <f t="shared" si="13"/>
        <v>Pull Up Super M 86-112cm (34-44po)</v>
      </c>
      <c r="D466" s="118">
        <f>HLOOKUP(B466,'Liste de Distrib. Hebd.'!$B$13:$AE$103,76,FALSE)</f>
        <v>0</v>
      </c>
      <c r="E466" s="109">
        <f>D466*'Budget et Recensement'!$B$4</f>
        <v>0</v>
      </c>
      <c r="F466" s="248">
        <f>(D466/'BORDEREAU DE COMMANDE'!$D$42)*'Budget et Recensement'!$B$4</f>
        <v>0</v>
      </c>
      <c r="G466" s="110">
        <f>(E466/'BORDEREAU DE COMMANDE'!$D$42)*('BORDEREAU DE COMMANDE'!$E$42)</f>
        <v>0</v>
      </c>
    </row>
    <row r="467" spans="1:7" s="48" customFormat="1" ht="15.6" customHeight="1">
      <c r="A467" s="131">
        <f>'Budget et Recensement'!$A$24</f>
        <v>15</v>
      </c>
      <c r="B467" s="93">
        <f t="shared" si="13"/>
        <v>72325</v>
      </c>
      <c r="C467" s="107" t="str">
        <f t="shared" si="13"/>
        <v>Pull Up Super G 114-147cm (45-58po)</v>
      </c>
      <c r="D467" s="118">
        <f>HLOOKUP(B467,'Liste de Distrib. Hebd.'!$B$13:$AE$103,76,FALSE)</f>
        <v>0</v>
      </c>
      <c r="E467" s="109">
        <f>D467*'Budget et Recensement'!$B$4</f>
        <v>0</v>
      </c>
      <c r="F467" s="248">
        <f>(D467/'BORDEREAU DE COMMANDE'!$D$43)*'Budget et Recensement'!$B$4</f>
        <v>0</v>
      </c>
      <c r="G467" s="110">
        <f>(E467/'BORDEREAU DE COMMANDE'!$D$43)*('BORDEREAU DE COMMANDE'!$E$43)</f>
        <v>0</v>
      </c>
    </row>
    <row r="468" spans="1:7" s="48" customFormat="1" ht="15.6" customHeight="1">
      <c r="A468" s="131">
        <f>'Budget et Recensement'!$A$24</f>
        <v>15</v>
      </c>
      <c r="B468" s="93">
        <f t="shared" si="13"/>
        <v>72427</v>
      </c>
      <c r="C468" s="107" t="str">
        <f t="shared" si="13"/>
        <v>Pull Up Super TG 140-168cm (55-66po)</v>
      </c>
      <c r="D468" s="118">
        <f>HLOOKUP(B468,'Liste de Distrib. Hebd.'!$B$13:$AE$103,76,FALSE)</f>
        <v>0</v>
      </c>
      <c r="E468" s="109">
        <f>D468*'Budget et Recensement'!$B$4</f>
        <v>0</v>
      </c>
      <c r="F468" s="248">
        <f>(D468/'BORDEREAU DE COMMANDE'!$D$44)*'Budget et Recensement'!$B$4</f>
        <v>0</v>
      </c>
      <c r="G468" s="110">
        <f>(E468/'BORDEREAU DE COMMANDE'!$D$44)*('BORDEREAU DE COMMANDE'!$E$44)</f>
        <v>0</v>
      </c>
    </row>
    <row r="469" spans="1:7" s="48" customFormat="1" ht="15.6" customHeight="1">
      <c r="A469" s="131">
        <f>'Budget et Recensement'!$A$24</f>
        <v>15</v>
      </c>
      <c r="B469" s="93">
        <f t="shared" si="13"/>
        <v>50600</v>
      </c>
      <c r="C469" s="107" t="str">
        <f t="shared" si="13"/>
        <v>Coussinet pour homme</v>
      </c>
      <c r="D469" s="118">
        <f>HLOOKUP(B469,'Liste de Distrib. Hebd.'!$B$13:$AE$103,76,FALSE)</f>
        <v>0</v>
      </c>
      <c r="E469" s="109">
        <f>D469*'Budget et Recensement'!$B$4</f>
        <v>0</v>
      </c>
      <c r="F469" s="248">
        <f>(D469/'BORDEREAU DE COMMANDE'!$D$45)*'Budget et Recensement'!$B$4</f>
        <v>0</v>
      </c>
      <c r="G469" s="110">
        <f>(E469/'BORDEREAU DE COMMANDE'!$D$45)*('BORDEREAU DE COMMANDE'!$E$45)</f>
        <v>0</v>
      </c>
    </row>
    <row r="470" spans="1:7" s="48" customFormat="1" ht="15.6" customHeight="1">
      <c r="A470" s="131">
        <f>'Budget et Recensement'!$A$24</f>
        <v>15</v>
      </c>
      <c r="B470" s="93">
        <f t="shared" si="13"/>
        <v>62418</v>
      </c>
      <c r="C470" s="107" t="str">
        <f t="shared" si="13"/>
        <v>Coussinet regulier de jour (Bleu)</v>
      </c>
      <c r="D470" s="118">
        <f>HLOOKUP(B470,'Liste de Distrib. Hebd.'!$B$13:$AE$103,76,FALSE)</f>
        <v>0</v>
      </c>
      <c r="E470" s="109">
        <f>D470*'Budget et Recensement'!$B$4</f>
        <v>0</v>
      </c>
      <c r="F470" s="248">
        <f>(D470/'BORDEREAU DE COMMANDE'!$D$46)*'Budget et Recensement'!$B$4</f>
        <v>0</v>
      </c>
      <c r="G470" s="110">
        <f>(E470/'BORDEREAU DE COMMANDE'!$D$46)*('BORDEREAU DE COMMANDE'!$E$46)</f>
        <v>0</v>
      </c>
    </row>
    <row r="471" spans="1:7" s="48" customFormat="1" ht="15.6" customHeight="1">
      <c r="A471" s="131">
        <f>'Budget et Recensement'!$A$24</f>
        <v>15</v>
      </c>
      <c r="B471" s="93">
        <f t="shared" si="13"/>
        <v>62618</v>
      </c>
      <c r="C471" s="107" t="str">
        <f t="shared" si="13"/>
        <v>Coussinet Plus de jour (Jaune)</v>
      </c>
      <c r="D471" s="118">
        <f>HLOOKUP(B471,'Liste de Distrib. Hebd.'!$B$13:$AE$103,76,FALSE)</f>
        <v>0</v>
      </c>
      <c r="E471" s="109">
        <f>D471*'Budget et Recensement'!$B$4</f>
        <v>0</v>
      </c>
      <c r="F471" s="248">
        <f>(D471/'BORDEREAU DE COMMANDE'!$D$47)*'Budget et Recensement'!$B$4</f>
        <v>0</v>
      </c>
      <c r="G471" s="110">
        <f>(E471/'BORDEREAU DE COMMANDE'!$D$47)*('BORDEREAU DE COMMANDE'!$E$47)</f>
        <v>0</v>
      </c>
    </row>
    <row r="472" spans="1:7" s="48" customFormat="1" ht="15.6" customHeight="1">
      <c r="A472" s="131">
        <f>'Budget et Recensement'!$A$24</f>
        <v>15</v>
      </c>
      <c r="B472" s="93">
        <f t="shared" si="13"/>
        <v>62718</v>
      </c>
      <c r="C472" s="107" t="str">
        <f t="shared" si="13"/>
        <v>Coussinet Super nuit (Vert)</v>
      </c>
      <c r="D472" s="118">
        <f>HLOOKUP(B472,'Liste de Distrib. Hebd.'!$B$13:$AE$103,76,FALSE)</f>
        <v>0</v>
      </c>
      <c r="E472" s="109">
        <f>D472*'Budget et Recensement'!$B$4</f>
        <v>0</v>
      </c>
      <c r="F472" s="248">
        <f>(D472/'BORDEREAU DE COMMANDE'!$D$48)*'Budget et Recensement'!$B$4</f>
        <v>0</v>
      </c>
      <c r="G472" s="110">
        <f>(E472/'BORDEREAU DE COMMANDE'!$D$48)*('BORDEREAU DE COMMANDE'!$E$48)</f>
        <v>0</v>
      </c>
    </row>
    <row r="473" spans="1:7" s="48" customFormat="1" ht="15.6" customHeight="1">
      <c r="A473" s="131">
        <f>'Budget et Recensement'!$A$24</f>
        <v>15</v>
      </c>
      <c r="B473" s="93">
        <f t="shared" si="13"/>
        <v>62321</v>
      </c>
      <c r="C473" s="107" t="str">
        <f t="shared" si="13"/>
        <v>Coussinet Extra Comfort</v>
      </c>
      <c r="D473" s="118">
        <f>HLOOKUP(B473,'Liste de Distrib. Hebd.'!$B$13:$AE$103,76,FALSE)</f>
        <v>0</v>
      </c>
      <c r="E473" s="109">
        <f>D473*'Budget et Recensement'!$B$4</f>
        <v>0</v>
      </c>
      <c r="F473" s="248">
        <f>(D473/'BORDEREAU DE COMMANDE'!$D$49)*'Budget et Recensement'!$B$4</f>
        <v>0</v>
      </c>
      <c r="G473" s="110">
        <f>(E473/'BORDEREAU DE COMMANDE'!$D$49)*('BORDEREAU DE COMMANDE'!$E$49)</f>
        <v>0</v>
      </c>
    </row>
    <row r="474" spans="1:7" s="48" customFormat="1" ht="15.6" customHeight="1">
      <c r="A474" s="131">
        <f>'Budget et Recensement'!$A$24</f>
        <v>15</v>
      </c>
      <c r="B474" s="93">
        <f t="shared" si="13"/>
        <v>66100</v>
      </c>
      <c r="C474" s="107" t="str">
        <f t="shared" si="13"/>
        <v>Culotte Petite 4 attaches 56-91cm (22-36po)</v>
      </c>
      <c r="D474" s="118">
        <f>HLOOKUP(B474,'Liste de Distrib. Hebd.'!$B$13:$AE$103,76,FALSE)</f>
        <v>0</v>
      </c>
      <c r="E474" s="109">
        <f>D474*'Budget et Recensement'!$B$4</f>
        <v>0</v>
      </c>
      <c r="F474" s="248">
        <f>(D474/'BORDEREAU DE COMMANDE'!$D$50)*'Budget et Recensement'!$B$4</f>
        <v>0</v>
      </c>
      <c r="G474" s="110">
        <f>(E474/'BORDEREAU DE COMMANDE'!$D$50)*('BORDEREAU DE COMMANDE'!$E$50)</f>
        <v>0</v>
      </c>
    </row>
    <row r="475" spans="1:7" s="48" customFormat="1" ht="15.6" customHeight="1">
      <c r="A475" s="131">
        <f>'Budget et Recensement'!$A$24</f>
        <v>15</v>
      </c>
      <c r="B475" s="93">
        <f t="shared" si="13"/>
        <v>67802</v>
      </c>
      <c r="C475" s="107" t="str">
        <f t="shared" si="13"/>
        <v>Culotte Stretch Ultra M/R 84-132cm (35-52po)</v>
      </c>
      <c r="D475" s="118">
        <f>HLOOKUP(B475,'Liste de Distrib. Hebd.'!$B$13:$AE$103,76,FALSE)</f>
        <v>0</v>
      </c>
      <c r="E475" s="109">
        <f>D475*'Budget et Recensement'!$B$4</f>
        <v>0</v>
      </c>
      <c r="F475" s="248">
        <f>(D475/'BORDEREAU DE COMMANDE'!$D$51)*'Budget et Recensement'!$B$4</f>
        <v>0</v>
      </c>
      <c r="G475" s="110">
        <f>(E475/'BORDEREAU DE COMMANDE'!$D$51)*('BORDEREAU DE COMMANDE'!$E$51)</f>
        <v>0</v>
      </c>
    </row>
    <row r="476" spans="1:7" s="48" customFormat="1" ht="15.6" customHeight="1">
      <c r="A476" s="131">
        <f>'Budget et Recensement'!$A$24</f>
        <v>15</v>
      </c>
      <c r="B476" s="93">
        <f t="shared" si="13"/>
        <v>67803</v>
      </c>
      <c r="C476" s="107" t="str">
        <f t="shared" si="13"/>
        <v>Culotte Stretch Ultra L/XL 104-163cm (41-64po)</v>
      </c>
      <c r="D476" s="118">
        <f>HLOOKUP(B476,'Liste de Distrib. Hebd.'!$B$13:$AE$103,76,FALSE)</f>
        <v>0</v>
      </c>
      <c r="E476" s="109">
        <f>D476*'Budget et Recensement'!$B$4</f>
        <v>0</v>
      </c>
      <c r="F476" s="248">
        <f>(D476/'BORDEREAU DE COMMANDE'!$D$52)*'Budget et Recensement'!$B$4</f>
        <v>0</v>
      </c>
      <c r="G476" s="110">
        <f>(E476/'BORDEREAU DE COMMANDE'!$D$52)*('BORDEREAU DE COMMANDE'!$E$52)</f>
        <v>0</v>
      </c>
    </row>
    <row r="477" spans="1:7" s="48" customFormat="1" ht="15.6" customHeight="1">
      <c r="A477" s="131">
        <f>'Budget et Recensement'!$A$24</f>
        <v>15</v>
      </c>
      <c r="B477" s="93">
        <f t="shared" si="13"/>
        <v>61390</v>
      </c>
      <c r="C477" s="107" t="str">
        <f t="shared" si="13"/>
        <v>Culotte Stretch Ultra TTG 163-178cm (64-70po)</v>
      </c>
      <c r="D477" s="118">
        <f>HLOOKUP(B477,'Liste de Distrib. Hebd.'!$B$13:$AE$103,76,FALSE)</f>
        <v>0</v>
      </c>
      <c r="E477" s="109">
        <f>D477*'Budget et Recensement'!$B$4</f>
        <v>0</v>
      </c>
      <c r="F477" s="248">
        <f>(D477/'BORDEREAU DE COMMANDE'!$D$53)*'Budget et Recensement'!$B$4</f>
        <v>0</v>
      </c>
      <c r="G477" s="110">
        <f>(E477/'BORDEREAU DE COMMANDE'!$D$53)*('BORDEREAU DE COMMANDE'!$E$53)</f>
        <v>0</v>
      </c>
    </row>
    <row r="478" spans="1:7" s="48" customFormat="1" ht="15.6" customHeight="1">
      <c r="A478" s="131">
        <f>'Budget et Recensement'!$A$24</f>
        <v>15</v>
      </c>
      <c r="B478" s="93">
        <f t="shared" si="13"/>
        <v>61391</v>
      </c>
      <c r="C478" s="107" t="str">
        <f t="shared" si="13"/>
        <v>Culotte Stretch Super TTTG 175-244cm (69-96po)</v>
      </c>
      <c r="D478" s="118">
        <f>HLOOKUP(B478,'Liste de Distrib. Hebd.'!$B$13:$AE$103,76,FALSE)</f>
        <v>0</v>
      </c>
      <c r="E478" s="109">
        <f>D478*'Budget et Recensement'!$B$4</f>
        <v>0</v>
      </c>
      <c r="F478" s="248">
        <f>(D478/'BORDEREAU DE COMMANDE'!$D$54)*'Budget et Recensement'!$B$4</f>
        <v>0</v>
      </c>
      <c r="G478" s="110">
        <f>(E478/'BORDEREAU DE COMMANDE'!$D$54)*('BORDEREAU DE COMMANDE'!$E$54)</f>
        <v>0</v>
      </c>
    </row>
    <row r="479" spans="1:7" s="48" customFormat="1" ht="15.6" customHeight="1">
      <c r="A479" s="131">
        <f>'Budget et Recensement'!$A$24</f>
        <v>15</v>
      </c>
      <c r="B479" s="93">
        <f t="shared" si="13"/>
        <v>67902</v>
      </c>
      <c r="C479" s="107" t="str">
        <f t="shared" si="13"/>
        <v>Culotte Stretch Super M/R 84-132cm (33-52po)</v>
      </c>
      <c r="D479" s="118">
        <f>HLOOKUP(B479,'Liste de Distrib. Hebd.'!$B$13:$AE$103,76,FALSE)</f>
        <v>0</v>
      </c>
      <c r="E479" s="109">
        <f>D479*'Budget et Recensement'!$B$4</f>
        <v>0</v>
      </c>
      <c r="F479" s="248">
        <f>(D479/'BORDEREAU DE COMMANDE'!$D$55)*'Budget et Recensement'!$B$4</f>
        <v>0</v>
      </c>
      <c r="G479" s="110">
        <f>(E479/'BORDEREAU DE COMMANDE'!$D$55)*('BORDEREAU DE COMMANDE'!$E$55)</f>
        <v>0</v>
      </c>
    </row>
    <row r="480" spans="1:7" s="48" customFormat="1" ht="15.6" customHeight="1">
      <c r="A480" s="131">
        <f>'Budget et Recensement'!$A$24</f>
        <v>15</v>
      </c>
      <c r="B480" s="93">
        <f t="shared" si="13"/>
        <v>67903</v>
      </c>
      <c r="C480" s="107" t="str">
        <f t="shared" si="13"/>
        <v>Culotte Stretch Super L/XL 104-163cm (41-64po)</v>
      </c>
      <c r="D480" s="118">
        <f>HLOOKUP(B480,'Liste de Distrib. Hebd.'!$B$13:$AE$103,76,FALSE)</f>
        <v>0</v>
      </c>
      <c r="E480" s="109">
        <f>D480*'Budget et Recensement'!$B$4</f>
        <v>0</v>
      </c>
      <c r="F480" s="248">
        <f>(D480/'BORDEREAU DE COMMANDE'!$D$56)*'Budget et Recensement'!$B$4</f>
        <v>0</v>
      </c>
      <c r="G480" s="110">
        <f>(E480/'BORDEREAU DE COMMANDE'!$D$56)*('BORDEREAU DE COMMANDE'!$E$56)</f>
        <v>0</v>
      </c>
    </row>
    <row r="481" spans="1:7" s="48" customFormat="1" ht="15.6" customHeight="1">
      <c r="A481" s="131">
        <f>'Budget et Recensement'!$A$24</f>
        <v>15</v>
      </c>
      <c r="B481" s="93">
        <f t="shared" si="13"/>
        <v>67804</v>
      </c>
      <c r="C481" s="107" t="str">
        <f t="shared" si="13"/>
        <v>Culotte Flex Super #8 61-87cm (24-34po)</v>
      </c>
      <c r="D481" s="118">
        <f>HLOOKUP(B481,'Liste de Distrib. Hebd.'!$B$13:$AE$103,76,FALSE)</f>
        <v>0</v>
      </c>
      <c r="E481" s="109">
        <f>D481*'Budget et Recensement'!$B$4</f>
        <v>0</v>
      </c>
      <c r="F481" s="248">
        <f>(D481/'BORDEREAU DE COMMANDE'!$D$57)*'Budget et Recensement'!$B$4</f>
        <v>0</v>
      </c>
      <c r="G481" s="110">
        <f>(E481/'BORDEREAU DE COMMANDE'!$D$57)*('BORDEREAU DE COMMANDE'!$E$57)</f>
        <v>0</v>
      </c>
    </row>
    <row r="482" spans="1:7" s="48" customFormat="1" ht="15.6" customHeight="1">
      <c r="A482" s="131">
        <f>'Budget et Recensement'!$A$24</f>
        <v>15</v>
      </c>
      <c r="B482" s="93">
        <f t="shared" si="13"/>
        <v>67805</v>
      </c>
      <c r="C482" s="107" t="str">
        <f t="shared" si="13"/>
        <v>Culotte Flex Super #12 71-107cm (28-42po)</v>
      </c>
      <c r="D482" s="118">
        <f>HLOOKUP(B482,'Liste de Distrib. Hebd.'!$B$13:$AE$103,76,FALSE)</f>
        <v>0</v>
      </c>
      <c r="E482" s="109">
        <f>D482*'Budget et Recensement'!$B$4</f>
        <v>0</v>
      </c>
      <c r="F482" s="248">
        <f>(D482/'BORDEREAU DE COMMANDE'!$D$58)*'Budget et Recensement'!$B$4</f>
        <v>0</v>
      </c>
      <c r="G482" s="110">
        <f>(E482/'BORDEREAU DE COMMANDE'!$D$58)*('BORDEREAU DE COMMANDE'!$E$58)</f>
        <v>0</v>
      </c>
    </row>
    <row r="483" spans="1:7" s="48" customFormat="1" ht="15.6" customHeight="1">
      <c r="A483" s="131">
        <f>'Budget et Recensement'!$A$24</f>
        <v>15</v>
      </c>
      <c r="B483" s="93">
        <f t="shared" si="13"/>
        <v>67806</v>
      </c>
      <c r="C483" s="107" t="str">
        <f t="shared" si="13"/>
        <v>Culotte Flex Super #16 84-27cm (33-50po)</v>
      </c>
      <c r="D483" s="118">
        <f>HLOOKUP(B483,'Liste de Distrib. Hebd.'!$B$13:$AE$103,76,FALSE)</f>
        <v>0</v>
      </c>
      <c r="E483" s="109">
        <f>D483*'Budget et Recensement'!$B$4</f>
        <v>0</v>
      </c>
      <c r="F483" s="248">
        <f>(D483/'BORDEREAU DE COMMANDE'!$D$59)*'Budget et Recensement'!$B$4</f>
        <v>0</v>
      </c>
      <c r="G483" s="110">
        <f>(E483/'BORDEREAU DE COMMANDE'!$D$59)*('BORDEREAU DE COMMANDE'!$E$59)</f>
        <v>0</v>
      </c>
    </row>
    <row r="484" spans="1:7" s="48" customFormat="1" ht="15.6" customHeight="1">
      <c r="A484" s="131">
        <f>'Budget et Recensement'!$A$24</f>
        <v>15</v>
      </c>
      <c r="B484" s="93">
        <f t="shared" si="13"/>
        <v>67807</v>
      </c>
      <c r="C484" s="107" t="str">
        <f t="shared" si="13"/>
        <v>Culotte Flex Super #20 104-155cm (41-61po)</v>
      </c>
      <c r="D484" s="118">
        <f>HLOOKUP(B484,'Liste de Distrib. Hebd.'!$B$13:$AE$103,76,FALSE)</f>
        <v>0</v>
      </c>
      <c r="E484" s="109">
        <f>D484*'Budget et Recensement'!$B$4</f>
        <v>0</v>
      </c>
      <c r="F484" s="248">
        <f>(D484/'BORDEREAU DE COMMANDE'!$D$60)*'Budget et Recensement'!$B$4</f>
        <v>0</v>
      </c>
      <c r="G484" s="110">
        <f>(E484/'BORDEREAU DE COMMANDE'!$D$60)*('BORDEREAU DE COMMANDE'!$E$60)</f>
        <v>0</v>
      </c>
    </row>
    <row r="485" spans="1:7" s="48" customFormat="1" ht="15.6" customHeight="1">
      <c r="A485" s="131">
        <f>'Budget et Recensement'!$A$24</f>
        <v>15</v>
      </c>
      <c r="B485" s="93">
        <f t="shared" si="13"/>
        <v>61375</v>
      </c>
      <c r="C485" s="107" t="str">
        <f t="shared" si="13"/>
        <v>Culotte Bariatrique Ultra Peche 152-63cm (60-64po)</v>
      </c>
      <c r="D485" s="118">
        <f>HLOOKUP(B485,'Liste de Distrib. Hebd.'!$B$13:$AE$103,76,FALSE)</f>
        <v>0</v>
      </c>
      <c r="E485" s="109">
        <f>D485*'Budget et Recensement'!$B$4</f>
        <v>0</v>
      </c>
      <c r="F485" s="248">
        <f>(D485/'BORDEREAU DE COMMANDE'!$D$61)*'Budget et Recensement'!$B$4</f>
        <v>0</v>
      </c>
      <c r="G485" s="110">
        <f>(E485/'BORDEREAU DE COMMANDE'!$D$61)*('BORDEREAU DE COMMANDE'!$E$61)</f>
        <v>0</v>
      </c>
    </row>
    <row r="486" spans="1:7" s="48" customFormat="1" ht="15.6" customHeight="1" thickBot="1">
      <c r="A486" s="252"/>
      <c r="B486" s="111"/>
      <c r="C486" s="112"/>
      <c r="D486" s="113"/>
      <c r="E486" s="114"/>
      <c r="F486" s="253"/>
      <c r="G486" s="119"/>
    </row>
    <row r="487" spans="1:7" s="48" customFormat="1" ht="15.6" customHeight="1" thickTop="1" thickBot="1">
      <c r="A487" s="254">
        <f>'Budget et Recensement'!$A$25</f>
        <v>16</v>
      </c>
      <c r="B487" s="116"/>
      <c r="C487" s="117"/>
      <c r="D487" s="120">
        <f>SUBTOTAL(9,D488:D518)</f>
        <v>0</v>
      </c>
      <c r="E487" s="105">
        <f>SUBTOTAL(9,E488:E518)</f>
        <v>0</v>
      </c>
      <c r="F487" s="255">
        <f>SUBTOTAL(9,F488:F518)</f>
        <v>0</v>
      </c>
      <c r="G487" s="106">
        <f>SUBTOTAL(9,G488:G518)</f>
        <v>0</v>
      </c>
    </row>
    <row r="488" spans="1:7" s="48" customFormat="1" ht="15.6" customHeight="1">
      <c r="A488" s="131">
        <f>'Budget et Recensement'!$A$25</f>
        <v>16</v>
      </c>
      <c r="B488" s="93">
        <f t="shared" ref="B488:C517" si="14">B232</f>
        <v>72631</v>
      </c>
      <c r="C488" s="107" t="str">
        <f t="shared" si="14"/>
        <v>Pull Up Plus P 64-89cm (25-35po)</v>
      </c>
      <c r="D488" s="118">
        <f>HLOOKUP(B488,'Liste de Distrib. Hebd.'!$B$13:$AE$103,81,FALSE)</f>
        <v>0</v>
      </c>
      <c r="E488" s="109">
        <f>D488*'Budget et Recensement'!$B$4</f>
        <v>0</v>
      </c>
      <c r="F488" s="248">
        <f>(D488/'BORDEREAU DE COMMANDE'!$D$32)*'Budget et Recensement'!$B$4</f>
        <v>0</v>
      </c>
      <c r="G488" s="110">
        <f>(E488/'BORDEREAU DE COMMANDE'!$D$32)*('BORDEREAU DE COMMANDE'!$E$32)</f>
        <v>0</v>
      </c>
    </row>
    <row r="489" spans="1:7" s="48" customFormat="1" ht="15.6" customHeight="1">
      <c r="A489" s="131">
        <f>'Budget et Recensement'!$A$25</f>
        <v>16</v>
      </c>
      <c r="B489" s="93">
        <f t="shared" si="14"/>
        <v>72632</v>
      </c>
      <c r="C489" s="107" t="str">
        <f t="shared" si="14"/>
        <v>Pull Up Plus M 86-112cm (34-44po)</v>
      </c>
      <c r="D489" s="118">
        <f>HLOOKUP(B489,'Liste de Distrib. Hebd.'!$B$13:$AE$103,81,FALSE)</f>
        <v>0</v>
      </c>
      <c r="E489" s="109">
        <f>D489*'Budget et Recensement'!$B$4</f>
        <v>0</v>
      </c>
      <c r="F489" s="248">
        <f>(D489/'BORDEREAU DE COMMANDE'!$D$33)*'Budget et Recensement'!$B$4</f>
        <v>0</v>
      </c>
      <c r="G489" s="110">
        <f>(E489/'BORDEREAU DE COMMANDE'!$D$33)*('BORDEREAU DE COMMANDE'!$E$33)</f>
        <v>0</v>
      </c>
    </row>
    <row r="490" spans="1:7" s="48" customFormat="1" ht="15.6" customHeight="1">
      <c r="A490" s="131">
        <f>'Budget et Recensement'!$A$25</f>
        <v>16</v>
      </c>
      <c r="B490" s="93">
        <f t="shared" si="14"/>
        <v>72633</v>
      </c>
      <c r="C490" s="107" t="str">
        <f t="shared" si="14"/>
        <v>Pull Up Plus L 114-147cm (45-58po)</v>
      </c>
      <c r="D490" s="118">
        <f>HLOOKUP(B490,'Liste de Distrib. Hebd.'!$B$13:$AE$103,81,FALSE)</f>
        <v>0</v>
      </c>
      <c r="E490" s="109">
        <f>D490*'Budget et Recensement'!$B$4</f>
        <v>0</v>
      </c>
      <c r="F490" s="248">
        <f>(D490/'BORDEREAU DE COMMANDE'!$D$34)*'Budget et Recensement'!$B$4</f>
        <v>0</v>
      </c>
      <c r="G490" s="110">
        <f>(E490/'BORDEREAU DE COMMANDE'!$D$34)*('BORDEREAU DE COMMANDE'!$E$34)</f>
        <v>0</v>
      </c>
    </row>
    <row r="491" spans="1:7" s="48" customFormat="1" ht="15.6" customHeight="1">
      <c r="A491" s="131">
        <f>'Budget et Recensement'!$A$25</f>
        <v>16</v>
      </c>
      <c r="B491" s="93">
        <f t="shared" si="14"/>
        <v>72634</v>
      </c>
      <c r="C491" s="107" t="str">
        <f t="shared" si="14"/>
        <v>Pull Up Plus TG 140-168cm (55-66po)</v>
      </c>
      <c r="D491" s="118">
        <f>HLOOKUP(B491,'Liste de Distrib. Hebd.'!$B$13:$AE$103,81,FALSE)</f>
        <v>0</v>
      </c>
      <c r="E491" s="109">
        <f>D491*'Budget et Recensement'!$B$4</f>
        <v>0</v>
      </c>
      <c r="F491" s="248">
        <f>(D491/'BORDEREAU DE COMMANDE'!$D$35)*'Budget et Recensement'!$B$4</f>
        <v>0</v>
      </c>
      <c r="G491" s="110">
        <f>(E491/'BORDEREAU DE COMMANDE'!$D$35)*('BORDEREAU DE COMMANDE'!$E$35)</f>
        <v>0</v>
      </c>
    </row>
    <row r="492" spans="1:7" s="48" customFormat="1" ht="15.6" customHeight="1">
      <c r="A492" s="131">
        <f>'Budget et Recensement'!$A$25</f>
        <v>16</v>
      </c>
      <c r="B492" s="93">
        <f t="shared" si="14"/>
        <v>72508</v>
      </c>
      <c r="C492" s="354" t="str">
        <f t="shared" si="14"/>
        <v>Pull Up Plus TTG 173-203cm(68-80po)</v>
      </c>
      <c r="D492" s="118">
        <f>HLOOKUP(B492,'Liste de Distrib. Hebd.'!$B$13:$AE$103,81,FALSE)</f>
        <v>0</v>
      </c>
      <c r="E492" s="109">
        <f>D492*'Budget et Recensement'!$B$4</f>
        <v>0</v>
      </c>
      <c r="F492" s="248">
        <f>(D492/'BORDEREAU DE COMMANDE'!$D$36)*'Budget et Recensement'!$B$4</f>
        <v>0</v>
      </c>
      <c r="G492" s="110">
        <f>(E492/'BORDEREAU DE COMMANDE'!$D$36)*('BORDEREAU DE COMMANDE'!$E$36)</f>
        <v>0</v>
      </c>
    </row>
    <row r="493" spans="1:7" s="48" customFormat="1" ht="15.6" customHeight="1">
      <c r="A493" s="131">
        <f>'Budget et Recensement'!$A$25</f>
        <v>16</v>
      </c>
      <c r="B493" s="93">
        <f t="shared" si="14"/>
        <v>72116</v>
      </c>
      <c r="C493" s="354" t="str">
        <f t="shared" si="14"/>
        <v>Pull Up Extra P 64-89cm (25-35po)</v>
      </c>
      <c r="D493" s="118">
        <f>HLOOKUP(B493,'Liste de Distrib. Hebd.'!$B$13:$AE$103,81,FALSE)</f>
        <v>0</v>
      </c>
      <c r="E493" s="109">
        <f>D493*'Budget et Recensement'!$B$4</f>
        <v>0</v>
      </c>
      <c r="F493" s="248">
        <f>(D493/'BORDEREAU DE COMMANDE'!$D$37)*'Budget et Recensement'!$B$4</f>
        <v>0</v>
      </c>
      <c r="G493" s="110">
        <f>(E493/'BORDEREAU DE COMMANDE'!$D$37)*('BORDEREAU DE COMMANDE'!$E$37)</f>
        <v>0</v>
      </c>
    </row>
    <row r="494" spans="1:7" s="48" customFormat="1" ht="15.6" customHeight="1">
      <c r="A494" s="131">
        <f>'Budget et Recensement'!$A$25</f>
        <v>16</v>
      </c>
      <c r="B494" s="93">
        <f t="shared" si="14"/>
        <v>72232</v>
      </c>
      <c r="C494" s="354" t="str">
        <f t="shared" si="14"/>
        <v>Pull Up Extra M 86-112cm (34-44po)</v>
      </c>
      <c r="D494" s="118">
        <f>HLOOKUP(B494,'Liste de Distrib. Hebd.'!$B$13:$AE$103,81,FALSE)</f>
        <v>0</v>
      </c>
      <c r="E494" s="109">
        <f>D494*'Budget et Recensement'!$B$4</f>
        <v>0</v>
      </c>
      <c r="F494" s="248">
        <f>(D494/'BORDEREAU DE COMMANDE'!$D$38)*'Budget et Recensement'!$B$4</f>
        <v>0</v>
      </c>
      <c r="G494" s="110">
        <f>(E494/'BORDEREAU DE COMMANDE'!$D$38)*('BORDEREAU DE COMMANDE'!$E$38)</f>
        <v>0</v>
      </c>
    </row>
    <row r="495" spans="1:7" s="48" customFormat="1" ht="15.6" customHeight="1">
      <c r="A495" s="131">
        <f>'Budget et Recensement'!$A$25</f>
        <v>16</v>
      </c>
      <c r="B495" s="93">
        <f t="shared" si="14"/>
        <v>72332</v>
      </c>
      <c r="C495" s="107" t="str">
        <f t="shared" si="14"/>
        <v>Pull Up Extra G 114-147cm (45-58po)</v>
      </c>
      <c r="D495" s="118">
        <f>HLOOKUP(B495,'Liste de Distrib. Hebd.'!$B$13:$AE$103,81,FALSE)</f>
        <v>0</v>
      </c>
      <c r="E495" s="109">
        <f>D495*'Budget et Recensement'!$B$4</f>
        <v>0</v>
      </c>
      <c r="F495" s="248">
        <f>(D495/'BORDEREAU DE COMMANDE'!$D$39)*'Budget et Recensement'!$B$4</f>
        <v>0</v>
      </c>
      <c r="G495" s="110">
        <f>(E495/'BORDEREAU DE COMMANDE'!$D$39)*('BORDEREAU DE COMMANDE'!$E$39)</f>
        <v>0</v>
      </c>
    </row>
    <row r="496" spans="1:7" s="48" customFormat="1" ht="15.6" customHeight="1">
      <c r="A496" s="131">
        <f>'Budget et Recensement'!$A$25</f>
        <v>16</v>
      </c>
      <c r="B496" s="93">
        <f t="shared" si="14"/>
        <v>72425</v>
      </c>
      <c r="C496" s="107" t="str">
        <f t="shared" si="14"/>
        <v>Pull Up Extra TG 140-168cm (55-66po)</v>
      </c>
      <c r="D496" s="118">
        <f>HLOOKUP(B496,'Liste de Distrib. Hebd.'!$B$13:$AE$103,81,FALSE)</f>
        <v>0</v>
      </c>
      <c r="E496" s="109">
        <f>D496*'Budget et Recensement'!$B$4</f>
        <v>0</v>
      </c>
      <c r="F496" s="248">
        <f>(D496/'BORDEREAU DE COMMANDE'!$D$40)*'Budget et Recensement'!$B$4</f>
        <v>0</v>
      </c>
      <c r="G496" s="110">
        <f>(E496/'BORDEREAU DE COMMANDE'!$D$40)*('BORDEREAU DE COMMANDE'!$E$40)</f>
        <v>0</v>
      </c>
    </row>
    <row r="497" spans="1:7" s="48" customFormat="1" ht="15.6" customHeight="1">
      <c r="A497" s="131">
        <f>'Budget et Recensement'!$A$25</f>
        <v>16</v>
      </c>
      <c r="B497" s="93">
        <f t="shared" si="14"/>
        <v>72518</v>
      </c>
      <c r="C497" s="107" t="str">
        <f t="shared" si="14"/>
        <v>Pull Up Extra TTG 173-203cm (68-80po)</v>
      </c>
      <c r="D497" s="118">
        <f>HLOOKUP(B497,'Liste de Distrib. Hebd.'!$B$13:$AE$103,81,FALSE)</f>
        <v>0</v>
      </c>
      <c r="E497" s="109">
        <f>D497*'Budget et Recensement'!$B$4</f>
        <v>0</v>
      </c>
      <c r="F497" s="248">
        <f>(D497/'BORDEREAU DE COMMANDE'!$D$41)*'Budget et Recensement'!$B$4</f>
        <v>0</v>
      </c>
      <c r="G497" s="110">
        <f>(E497/'BORDEREAU DE COMMANDE'!$D$41)*('BORDEREAU DE COMMANDE'!$E$41)</f>
        <v>0</v>
      </c>
    </row>
    <row r="498" spans="1:7" s="48" customFormat="1" ht="15.6" customHeight="1">
      <c r="A498" s="131">
        <f>'Budget et Recensement'!$A$25</f>
        <v>16</v>
      </c>
      <c r="B498" s="93">
        <f t="shared" si="14"/>
        <v>72235</v>
      </c>
      <c r="C498" s="107" t="str">
        <f t="shared" si="14"/>
        <v>Pull Up Super M 86-112cm (34-44po)</v>
      </c>
      <c r="D498" s="118">
        <f>HLOOKUP(B498,'Liste de Distrib. Hebd.'!$B$13:$AE$103,81,FALSE)</f>
        <v>0</v>
      </c>
      <c r="E498" s="109">
        <f>D498*'Budget et Recensement'!$B$4</f>
        <v>0</v>
      </c>
      <c r="F498" s="248">
        <f>(D498/'BORDEREAU DE COMMANDE'!$D$42)*'Budget et Recensement'!$B$4</f>
        <v>0</v>
      </c>
      <c r="G498" s="110">
        <f>(E498/'BORDEREAU DE COMMANDE'!$D$42)*('BORDEREAU DE COMMANDE'!$E$42)</f>
        <v>0</v>
      </c>
    </row>
    <row r="499" spans="1:7" s="48" customFormat="1" ht="15.6" customHeight="1">
      <c r="A499" s="131">
        <f>'Budget et Recensement'!$A$25</f>
        <v>16</v>
      </c>
      <c r="B499" s="93">
        <f t="shared" si="14"/>
        <v>72325</v>
      </c>
      <c r="C499" s="107" t="str">
        <f t="shared" si="14"/>
        <v>Pull Up Super G 114-147cm (45-58po)</v>
      </c>
      <c r="D499" s="118">
        <f>HLOOKUP(B499,'Liste de Distrib. Hebd.'!$B$13:$AE$103,81,FALSE)</f>
        <v>0</v>
      </c>
      <c r="E499" s="109">
        <f>D499*'Budget et Recensement'!$B$4</f>
        <v>0</v>
      </c>
      <c r="F499" s="248">
        <f>(D499/'BORDEREAU DE COMMANDE'!$D$43)*'Budget et Recensement'!$B$4</f>
        <v>0</v>
      </c>
      <c r="G499" s="110">
        <f>(E499/'BORDEREAU DE COMMANDE'!$D$43)*('BORDEREAU DE COMMANDE'!$E$43)</f>
        <v>0</v>
      </c>
    </row>
    <row r="500" spans="1:7" s="48" customFormat="1" ht="15.6" customHeight="1">
      <c r="A500" s="131">
        <f>'Budget et Recensement'!$A$25</f>
        <v>16</v>
      </c>
      <c r="B500" s="93">
        <f t="shared" si="14"/>
        <v>72427</v>
      </c>
      <c r="C500" s="107" t="str">
        <f t="shared" si="14"/>
        <v>Pull Up Super TG 140-168cm (55-66po)</v>
      </c>
      <c r="D500" s="118">
        <f>HLOOKUP(B500,'Liste de Distrib. Hebd.'!$B$13:$AE$103,81,FALSE)</f>
        <v>0</v>
      </c>
      <c r="E500" s="109">
        <f>D500*'Budget et Recensement'!$B$4</f>
        <v>0</v>
      </c>
      <c r="F500" s="248">
        <f>(D500/'BORDEREAU DE COMMANDE'!$D$44)*'Budget et Recensement'!$B$4</f>
        <v>0</v>
      </c>
      <c r="G500" s="110">
        <f>(E500/'BORDEREAU DE COMMANDE'!$D$44)*('BORDEREAU DE COMMANDE'!$E$44)</f>
        <v>0</v>
      </c>
    </row>
    <row r="501" spans="1:7" s="48" customFormat="1" ht="15.6" customHeight="1">
      <c r="A501" s="131">
        <f>'Budget et Recensement'!$A$25</f>
        <v>16</v>
      </c>
      <c r="B501" s="93">
        <f t="shared" si="14"/>
        <v>50600</v>
      </c>
      <c r="C501" s="107" t="str">
        <f t="shared" si="14"/>
        <v>Coussinet pour homme</v>
      </c>
      <c r="D501" s="118">
        <f>HLOOKUP(B501,'Liste de Distrib. Hebd.'!$B$13:$AE$103,81,FALSE)</f>
        <v>0</v>
      </c>
      <c r="E501" s="109">
        <f>D501*'Budget et Recensement'!$B$4</f>
        <v>0</v>
      </c>
      <c r="F501" s="248">
        <f>(D501/'BORDEREAU DE COMMANDE'!$D$45)*'Budget et Recensement'!$B$4</f>
        <v>0</v>
      </c>
      <c r="G501" s="110">
        <f>(E501/'BORDEREAU DE COMMANDE'!$D$45)*('BORDEREAU DE COMMANDE'!$E$45)</f>
        <v>0</v>
      </c>
    </row>
    <row r="502" spans="1:7" s="48" customFormat="1" ht="15.6" customHeight="1">
      <c r="A502" s="131">
        <f>'Budget et Recensement'!$A$25</f>
        <v>16</v>
      </c>
      <c r="B502" s="93">
        <f t="shared" si="14"/>
        <v>62418</v>
      </c>
      <c r="C502" s="107" t="str">
        <f t="shared" si="14"/>
        <v>Coussinet regulier de jour (Bleu)</v>
      </c>
      <c r="D502" s="118">
        <f>HLOOKUP(B502,'Liste de Distrib. Hebd.'!$B$13:$AE$103,81,FALSE)</f>
        <v>0</v>
      </c>
      <c r="E502" s="109">
        <f>D502*'Budget et Recensement'!$B$4</f>
        <v>0</v>
      </c>
      <c r="F502" s="248">
        <f>(D502/'BORDEREAU DE COMMANDE'!$D$46)*'Budget et Recensement'!$B$4</f>
        <v>0</v>
      </c>
      <c r="G502" s="110">
        <f>(E502/'BORDEREAU DE COMMANDE'!$D$46)*('BORDEREAU DE COMMANDE'!$E$46)</f>
        <v>0</v>
      </c>
    </row>
    <row r="503" spans="1:7" s="48" customFormat="1" ht="15.6" customHeight="1">
      <c r="A503" s="131">
        <f>'Budget et Recensement'!$A$25</f>
        <v>16</v>
      </c>
      <c r="B503" s="93">
        <f t="shared" si="14"/>
        <v>62618</v>
      </c>
      <c r="C503" s="107" t="str">
        <f t="shared" si="14"/>
        <v>Coussinet Plus de jour (Jaune)</v>
      </c>
      <c r="D503" s="118">
        <f>HLOOKUP(B503,'Liste de Distrib. Hebd.'!$B$13:$AE$103,81,FALSE)</f>
        <v>0</v>
      </c>
      <c r="E503" s="109">
        <f>D503*'Budget et Recensement'!$B$4</f>
        <v>0</v>
      </c>
      <c r="F503" s="248">
        <f>(D503/'BORDEREAU DE COMMANDE'!$D$47)*'Budget et Recensement'!$B$4</f>
        <v>0</v>
      </c>
      <c r="G503" s="110">
        <f>(E503/'BORDEREAU DE COMMANDE'!$D$47)*('BORDEREAU DE COMMANDE'!$E$47)</f>
        <v>0</v>
      </c>
    </row>
    <row r="504" spans="1:7" s="48" customFormat="1" ht="15.6" customHeight="1">
      <c r="A504" s="131">
        <f>'Budget et Recensement'!$A$25</f>
        <v>16</v>
      </c>
      <c r="B504" s="93">
        <f t="shared" si="14"/>
        <v>62718</v>
      </c>
      <c r="C504" s="107" t="str">
        <f t="shared" si="14"/>
        <v>Coussinet Super nuit (Vert)</v>
      </c>
      <c r="D504" s="118">
        <f>HLOOKUP(B504,'Liste de Distrib. Hebd.'!$B$13:$AE$103,81,FALSE)</f>
        <v>0</v>
      </c>
      <c r="E504" s="109">
        <f>D504*'Budget et Recensement'!$B$4</f>
        <v>0</v>
      </c>
      <c r="F504" s="248">
        <f>(D504/'BORDEREAU DE COMMANDE'!$D$48)*'Budget et Recensement'!$B$4</f>
        <v>0</v>
      </c>
      <c r="G504" s="110">
        <f>(E504/'BORDEREAU DE COMMANDE'!$D$48)*('BORDEREAU DE COMMANDE'!$E$48)</f>
        <v>0</v>
      </c>
    </row>
    <row r="505" spans="1:7" s="48" customFormat="1" ht="15.6" customHeight="1">
      <c r="A505" s="131">
        <f>'Budget et Recensement'!$A$25</f>
        <v>16</v>
      </c>
      <c r="B505" s="93">
        <f t="shared" si="14"/>
        <v>62321</v>
      </c>
      <c r="C505" s="107" t="str">
        <f t="shared" si="14"/>
        <v>Coussinet Extra Comfort</v>
      </c>
      <c r="D505" s="118">
        <f>HLOOKUP(B505,'Liste de Distrib. Hebd.'!$B$13:$AE$103,81,FALSE)</f>
        <v>0</v>
      </c>
      <c r="E505" s="109">
        <f>D505*'Budget et Recensement'!$B$4</f>
        <v>0</v>
      </c>
      <c r="F505" s="248">
        <f>(D505/'BORDEREAU DE COMMANDE'!$D$49)*'Budget et Recensement'!$B$4</f>
        <v>0</v>
      </c>
      <c r="G505" s="110">
        <f>(E505/'BORDEREAU DE COMMANDE'!$D$49)*('BORDEREAU DE COMMANDE'!$E$49)</f>
        <v>0</v>
      </c>
    </row>
    <row r="506" spans="1:7" s="48" customFormat="1" ht="15.6" customHeight="1">
      <c r="A506" s="131">
        <f>'Budget et Recensement'!$A$25</f>
        <v>16</v>
      </c>
      <c r="B506" s="93">
        <f t="shared" si="14"/>
        <v>66100</v>
      </c>
      <c r="C506" s="107" t="str">
        <f t="shared" si="14"/>
        <v>Culotte Petite 4 attaches 56-91cm (22-36po)</v>
      </c>
      <c r="D506" s="118">
        <f>HLOOKUP(B506,'Liste de Distrib. Hebd.'!$B$13:$AE$103,81,FALSE)</f>
        <v>0</v>
      </c>
      <c r="E506" s="109">
        <f>D506*'Budget et Recensement'!$B$4</f>
        <v>0</v>
      </c>
      <c r="F506" s="248">
        <f>(D506/'BORDEREAU DE COMMANDE'!$D$50)*'Budget et Recensement'!$B$4</f>
        <v>0</v>
      </c>
      <c r="G506" s="110">
        <f>(E506/'BORDEREAU DE COMMANDE'!$D$50)*('BORDEREAU DE COMMANDE'!$E$50)</f>
        <v>0</v>
      </c>
    </row>
    <row r="507" spans="1:7" s="48" customFormat="1" ht="15.6" customHeight="1">
      <c r="A507" s="131">
        <f>'Budget et Recensement'!$A$25</f>
        <v>16</v>
      </c>
      <c r="B507" s="93">
        <f t="shared" si="14"/>
        <v>67802</v>
      </c>
      <c r="C507" s="107" t="str">
        <f t="shared" si="14"/>
        <v>Culotte Stretch Ultra M/R 84-132cm (35-52po)</v>
      </c>
      <c r="D507" s="118">
        <f>HLOOKUP(B507,'Liste de Distrib. Hebd.'!$B$13:$AE$103,81,FALSE)</f>
        <v>0</v>
      </c>
      <c r="E507" s="109">
        <f>D507*'Budget et Recensement'!$B$4</f>
        <v>0</v>
      </c>
      <c r="F507" s="248">
        <f>(D507/'BORDEREAU DE COMMANDE'!$D$51)*'Budget et Recensement'!$B$4</f>
        <v>0</v>
      </c>
      <c r="G507" s="110">
        <f>(E507/'BORDEREAU DE COMMANDE'!$D$51)*('BORDEREAU DE COMMANDE'!$E$51)</f>
        <v>0</v>
      </c>
    </row>
    <row r="508" spans="1:7" s="48" customFormat="1" ht="15.6" customHeight="1">
      <c r="A508" s="131">
        <f>'Budget et Recensement'!$A$25</f>
        <v>16</v>
      </c>
      <c r="B508" s="93">
        <f t="shared" si="14"/>
        <v>67803</v>
      </c>
      <c r="C508" s="107" t="str">
        <f t="shared" si="14"/>
        <v>Culotte Stretch Ultra L/XL 104-163cm (41-64po)</v>
      </c>
      <c r="D508" s="118">
        <f>HLOOKUP(B508,'Liste de Distrib. Hebd.'!$B$13:$AE$103,81,FALSE)</f>
        <v>0</v>
      </c>
      <c r="E508" s="109">
        <f>D508*'Budget et Recensement'!$B$4</f>
        <v>0</v>
      </c>
      <c r="F508" s="248">
        <f>(D508/'BORDEREAU DE COMMANDE'!$D$52)*'Budget et Recensement'!$B$4</f>
        <v>0</v>
      </c>
      <c r="G508" s="110">
        <f>(E508/'BORDEREAU DE COMMANDE'!$D$52)*('BORDEREAU DE COMMANDE'!$E$52)</f>
        <v>0</v>
      </c>
    </row>
    <row r="509" spans="1:7" s="48" customFormat="1" ht="15.6" customHeight="1">
      <c r="A509" s="131">
        <f>'Budget et Recensement'!$A$25</f>
        <v>16</v>
      </c>
      <c r="B509" s="93">
        <f t="shared" si="14"/>
        <v>61390</v>
      </c>
      <c r="C509" s="107" t="str">
        <f t="shared" si="14"/>
        <v>Culotte Stretch Ultra TTG 163-178cm (64-70po)</v>
      </c>
      <c r="D509" s="118">
        <f>HLOOKUP(B509,'Liste de Distrib. Hebd.'!$B$13:$AE$103,81,FALSE)</f>
        <v>0</v>
      </c>
      <c r="E509" s="109">
        <f>D509*'Budget et Recensement'!$B$4</f>
        <v>0</v>
      </c>
      <c r="F509" s="248">
        <f>(D509/'BORDEREAU DE COMMANDE'!$D$53)*'Budget et Recensement'!$B$4</f>
        <v>0</v>
      </c>
      <c r="G509" s="110">
        <f>(E509/'BORDEREAU DE COMMANDE'!$D$53)*('BORDEREAU DE COMMANDE'!$E$53)</f>
        <v>0</v>
      </c>
    </row>
    <row r="510" spans="1:7" s="48" customFormat="1" ht="15.6" customHeight="1">
      <c r="A510" s="131">
        <f>'Budget et Recensement'!$A$25</f>
        <v>16</v>
      </c>
      <c r="B510" s="93">
        <f t="shared" si="14"/>
        <v>61391</v>
      </c>
      <c r="C510" s="107" t="str">
        <f t="shared" si="14"/>
        <v>Culotte Stretch Super TTTG 175-244cm (69-96po)</v>
      </c>
      <c r="D510" s="118">
        <f>HLOOKUP(B510,'Liste de Distrib. Hebd.'!$B$13:$AE$103,81,FALSE)</f>
        <v>0</v>
      </c>
      <c r="E510" s="109">
        <f>D510*'Budget et Recensement'!$B$4</f>
        <v>0</v>
      </c>
      <c r="F510" s="248">
        <f>(D510/'BORDEREAU DE COMMANDE'!$D$54)*'Budget et Recensement'!$B$4</f>
        <v>0</v>
      </c>
      <c r="G510" s="110">
        <f>(E510/'BORDEREAU DE COMMANDE'!$D$54)*('BORDEREAU DE COMMANDE'!$E$54)</f>
        <v>0</v>
      </c>
    </row>
    <row r="511" spans="1:7" s="48" customFormat="1" ht="15.6" customHeight="1">
      <c r="A511" s="131">
        <f>'Budget et Recensement'!$A$25</f>
        <v>16</v>
      </c>
      <c r="B511" s="93">
        <f t="shared" si="14"/>
        <v>67902</v>
      </c>
      <c r="C511" s="107" t="str">
        <f t="shared" si="14"/>
        <v>Culotte Stretch Super M/R 84-132cm (33-52po)</v>
      </c>
      <c r="D511" s="118">
        <f>HLOOKUP(B511,'Liste de Distrib. Hebd.'!$B$13:$AE$103,81,FALSE)</f>
        <v>0</v>
      </c>
      <c r="E511" s="109">
        <f>D511*'Budget et Recensement'!$B$4</f>
        <v>0</v>
      </c>
      <c r="F511" s="248">
        <f>(D511/'BORDEREAU DE COMMANDE'!$D$55)*'Budget et Recensement'!$B$4</f>
        <v>0</v>
      </c>
      <c r="G511" s="110">
        <f>(E511/'BORDEREAU DE COMMANDE'!$D$55)*('BORDEREAU DE COMMANDE'!$E$55)</f>
        <v>0</v>
      </c>
    </row>
    <row r="512" spans="1:7" s="48" customFormat="1" ht="15.6" customHeight="1">
      <c r="A512" s="131">
        <f>'Budget et Recensement'!$A$25</f>
        <v>16</v>
      </c>
      <c r="B512" s="93">
        <f t="shared" si="14"/>
        <v>67903</v>
      </c>
      <c r="C512" s="107" t="str">
        <f t="shared" si="14"/>
        <v>Culotte Stretch Super L/XL 104-163cm (41-64po)</v>
      </c>
      <c r="D512" s="118">
        <f>HLOOKUP(B512,'Liste de Distrib. Hebd.'!$B$13:$AE$103,81,FALSE)</f>
        <v>0</v>
      </c>
      <c r="E512" s="109">
        <f>D512*'Budget et Recensement'!$B$4</f>
        <v>0</v>
      </c>
      <c r="F512" s="248">
        <f>(D512/'BORDEREAU DE COMMANDE'!$D$56)*'Budget et Recensement'!$B$4</f>
        <v>0</v>
      </c>
      <c r="G512" s="110">
        <f>(E512/'BORDEREAU DE COMMANDE'!$D$56)*('BORDEREAU DE COMMANDE'!$E$56)</f>
        <v>0</v>
      </c>
    </row>
    <row r="513" spans="1:7" s="48" customFormat="1" ht="15.6" customHeight="1">
      <c r="A513" s="131">
        <f>'Budget et Recensement'!$A$25</f>
        <v>16</v>
      </c>
      <c r="B513" s="93">
        <f t="shared" si="14"/>
        <v>67804</v>
      </c>
      <c r="C513" s="107" t="str">
        <f t="shared" si="14"/>
        <v>Culotte Flex Super #8 61-87cm (24-34po)</v>
      </c>
      <c r="D513" s="118">
        <f>HLOOKUP(B513,'Liste de Distrib. Hebd.'!$B$13:$AE$103,81,FALSE)</f>
        <v>0</v>
      </c>
      <c r="E513" s="109">
        <f>D513*'Budget et Recensement'!$B$4</f>
        <v>0</v>
      </c>
      <c r="F513" s="248">
        <f>(D513/'BORDEREAU DE COMMANDE'!$D$57)*'Budget et Recensement'!$B$4</f>
        <v>0</v>
      </c>
      <c r="G513" s="110">
        <f>(E513/'BORDEREAU DE COMMANDE'!$D$57)*('BORDEREAU DE COMMANDE'!$E$57)</f>
        <v>0</v>
      </c>
    </row>
    <row r="514" spans="1:7" s="48" customFormat="1" ht="15.6" customHeight="1">
      <c r="A514" s="131">
        <f>'Budget et Recensement'!$A$25</f>
        <v>16</v>
      </c>
      <c r="B514" s="93">
        <f t="shared" si="14"/>
        <v>67805</v>
      </c>
      <c r="C514" s="107" t="str">
        <f t="shared" si="14"/>
        <v>Culotte Flex Super #12 71-107cm (28-42po)</v>
      </c>
      <c r="D514" s="118">
        <f>HLOOKUP(B514,'Liste de Distrib. Hebd.'!$B$13:$AE$103,81,FALSE)</f>
        <v>0</v>
      </c>
      <c r="E514" s="109">
        <f>D514*'Budget et Recensement'!$B$4</f>
        <v>0</v>
      </c>
      <c r="F514" s="248">
        <f>(D514/'BORDEREAU DE COMMANDE'!$D$58)*'Budget et Recensement'!$B$4</f>
        <v>0</v>
      </c>
      <c r="G514" s="110">
        <f>(E514/'BORDEREAU DE COMMANDE'!$D$58)*('BORDEREAU DE COMMANDE'!$E$58)</f>
        <v>0</v>
      </c>
    </row>
    <row r="515" spans="1:7" s="48" customFormat="1" ht="15.6" customHeight="1">
      <c r="A515" s="131">
        <f>'Budget et Recensement'!$A$25</f>
        <v>16</v>
      </c>
      <c r="B515" s="93">
        <f t="shared" si="14"/>
        <v>67806</v>
      </c>
      <c r="C515" s="107" t="str">
        <f t="shared" si="14"/>
        <v>Culotte Flex Super #16 84-27cm (33-50po)</v>
      </c>
      <c r="D515" s="118">
        <f>HLOOKUP(B515,'Liste de Distrib. Hebd.'!$B$13:$AE$103,81,FALSE)</f>
        <v>0</v>
      </c>
      <c r="E515" s="109">
        <f>D515*'Budget et Recensement'!$B$4</f>
        <v>0</v>
      </c>
      <c r="F515" s="248">
        <f>(D515/'BORDEREAU DE COMMANDE'!$D$59)*'Budget et Recensement'!$B$4</f>
        <v>0</v>
      </c>
      <c r="G515" s="110">
        <f>(E515/'BORDEREAU DE COMMANDE'!$D$59)*('BORDEREAU DE COMMANDE'!$E$59)</f>
        <v>0</v>
      </c>
    </row>
    <row r="516" spans="1:7" s="48" customFormat="1" ht="15.6" customHeight="1">
      <c r="A516" s="131">
        <f>'Budget et Recensement'!$A$25</f>
        <v>16</v>
      </c>
      <c r="B516" s="93">
        <f t="shared" si="14"/>
        <v>67807</v>
      </c>
      <c r="C516" s="107" t="str">
        <f t="shared" si="14"/>
        <v>Culotte Flex Super #20 104-155cm (41-61po)</v>
      </c>
      <c r="D516" s="118">
        <f>HLOOKUP(B516,'Liste de Distrib. Hebd.'!$B$13:$AE$103,81,FALSE)</f>
        <v>0</v>
      </c>
      <c r="E516" s="109">
        <f>D516*'Budget et Recensement'!$B$4</f>
        <v>0</v>
      </c>
      <c r="F516" s="248">
        <f>(D516/'BORDEREAU DE COMMANDE'!$D$60)*'Budget et Recensement'!$B$4</f>
        <v>0</v>
      </c>
      <c r="G516" s="110">
        <f>(E516/'BORDEREAU DE COMMANDE'!$D$60)*('BORDEREAU DE COMMANDE'!$E$60)</f>
        <v>0</v>
      </c>
    </row>
    <row r="517" spans="1:7" s="48" customFormat="1" ht="15.6" customHeight="1">
      <c r="A517" s="131">
        <f>'Budget et Recensement'!$A$25</f>
        <v>16</v>
      </c>
      <c r="B517" s="93">
        <f t="shared" si="14"/>
        <v>61375</v>
      </c>
      <c r="C517" s="107" t="str">
        <f t="shared" si="14"/>
        <v>Culotte Bariatrique Ultra Peche 152-63cm (60-64po)</v>
      </c>
      <c r="D517" s="118">
        <f>HLOOKUP(B517,'Liste de Distrib. Hebd.'!$B$13:$AE$103,81,FALSE)</f>
        <v>0</v>
      </c>
      <c r="E517" s="109">
        <f>D517*'Budget et Recensement'!$B$4</f>
        <v>0</v>
      </c>
      <c r="F517" s="248">
        <f>(D517/'BORDEREAU DE COMMANDE'!$D$61)*'Budget et Recensement'!$B$4</f>
        <v>0</v>
      </c>
      <c r="G517" s="110">
        <f>(E517/'BORDEREAU DE COMMANDE'!$D$61)*('BORDEREAU DE COMMANDE'!$E$61)</f>
        <v>0</v>
      </c>
    </row>
    <row r="518" spans="1:7" s="48" customFormat="1" ht="15.6" customHeight="1" thickBot="1">
      <c r="A518" s="252"/>
      <c r="B518" s="111"/>
      <c r="C518" s="112"/>
      <c r="D518" s="113"/>
      <c r="E518" s="114"/>
      <c r="F518" s="253"/>
      <c r="G518" s="119"/>
    </row>
    <row r="519" spans="1:7" s="48" customFormat="1" ht="15.6" customHeight="1" thickTop="1" thickBot="1">
      <c r="A519" s="254">
        <f>'Budget et Recensement'!$A$26</f>
        <v>17</v>
      </c>
      <c r="B519" s="116"/>
      <c r="C519" s="117"/>
      <c r="D519" s="120">
        <f>SUBTOTAL(9,D520:D550)</f>
        <v>0</v>
      </c>
      <c r="E519" s="105">
        <f>SUBTOTAL(9,E520:E550)</f>
        <v>0</v>
      </c>
      <c r="F519" s="255">
        <f>SUBTOTAL(9,F520:F550)</f>
        <v>0</v>
      </c>
      <c r="G519" s="106">
        <f>SUBTOTAL(9,G520:G550)</f>
        <v>0</v>
      </c>
    </row>
    <row r="520" spans="1:7" s="48" customFormat="1" ht="15.6" customHeight="1">
      <c r="A520" s="131">
        <f>'Budget et Recensement'!$A$26</f>
        <v>17</v>
      </c>
      <c r="B520" s="93">
        <f t="shared" ref="B520:C549" si="15">B264</f>
        <v>72631</v>
      </c>
      <c r="C520" s="107" t="str">
        <f t="shared" si="15"/>
        <v>Pull Up Plus P 64-89cm (25-35po)</v>
      </c>
      <c r="D520" s="118">
        <f>HLOOKUP(B520,'Liste de Distrib. Hebd.'!$B$13:$AE$103,86,FALSE)</f>
        <v>0</v>
      </c>
      <c r="E520" s="109">
        <f>D520*'Budget et Recensement'!$B$4</f>
        <v>0</v>
      </c>
      <c r="F520" s="248">
        <f>(D520/'BORDEREAU DE COMMANDE'!$D$32)*'Budget et Recensement'!$B$4</f>
        <v>0</v>
      </c>
      <c r="G520" s="110">
        <f>(E520/'BORDEREAU DE COMMANDE'!$D$32)*('BORDEREAU DE COMMANDE'!$E$32)</f>
        <v>0</v>
      </c>
    </row>
    <row r="521" spans="1:7" s="48" customFormat="1" ht="15.6" customHeight="1">
      <c r="A521" s="131">
        <f>'Budget et Recensement'!$A$26</f>
        <v>17</v>
      </c>
      <c r="B521" s="93">
        <f t="shared" si="15"/>
        <v>72632</v>
      </c>
      <c r="C521" s="107" t="str">
        <f t="shared" si="15"/>
        <v>Pull Up Plus M 86-112cm (34-44po)</v>
      </c>
      <c r="D521" s="118">
        <f>HLOOKUP(B521,'Liste de Distrib. Hebd.'!$B$13:$AE$103,86,FALSE)</f>
        <v>0</v>
      </c>
      <c r="E521" s="109">
        <f>D521*'Budget et Recensement'!$B$4</f>
        <v>0</v>
      </c>
      <c r="F521" s="248">
        <f>(D521/'BORDEREAU DE COMMANDE'!$D$33)*'Budget et Recensement'!$B$4</f>
        <v>0</v>
      </c>
      <c r="G521" s="110">
        <f>(E521/'BORDEREAU DE COMMANDE'!$D$33)*('BORDEREAU DE COMMANDE'!$E$33)</f>
        <v>0</v>
      </c>
    </row>
    <row r="522" spans="1:7" s="48" customFormat="1" ht="15.6" customHeight="1">
      <c r="A522" s="131">
        <f>'Budget et Recensement'!$A$26</f>
        <v>17</v>
      </c>
      <c r="B522" s="93">
        <f t="shared" si="15"/>
        <v>72633</v>
      </c>
      <c r="C522" s="107" t="str">
        <f t="shared" si="15"/>
        <v>Pull Up Plus L 114-147cm (45-58po)</v>
      </c>
      <c r="D522" s="118">
        <f>HLOOKUP(B522,'Liste de Distrib. Hebd.'!$B$13:$AE$103,86,FALSE)</f>
        <v>0</v>
      </c>
      <c r="E522" s="109">
        <f>D522*'Budget et Recensement'!$B$4</f>
        <v>0</v>
      </c>
      <c r="F522" s="248">
        <f>(D522/'BORDEREAU DE COMMANDE'!$D$34)*'Budget et Recensement'!$B$4</f>
        <v>0</v>
      </c>
      <c r="G522" s="110">
        <f>(E522/'BORDEREAU DE COMMANDE'!$D$34)*('BORDEREAU DE COMMANDE'!$E$34)</f>
        <v>0</v>
      </c>
    </row>
    <row r="523" spans="1:7" s="48" customFormat="1" ht="15.6" customHeight="1">
      <c r="A523" s="131">
        <f>'Budget et Recensement'!$A$26</f>
        <v>17</v>
      </c>
      <c r="B523" s="93">
        <f t="shared" si="15"/>
        <v>72634</v>
      </c>
      <c r="C523" s="107" t="str">
        <f t="shared" si="15"/>
        <v>Pull Up Plus TG 140-168cm (55-66po)</v>
      </c>
      <c r="D523" s="118">
        <f>HLOOKUP(B523,'Liste de Distrib. Hebd.'!$B$13:$AE$103,86,FALSE)</f>
        <v>0</v>
      </c>
      <c r="E523" s="109">
        <f>D523*'Budget et Recensement'!$B$4</f>
        <v>0</v>
      </c>
      <c r="F523" s="248">
        <f>(D523/'BORDEREAU DE COMMANDE'!$D$35)*'Budget et Recensement'!$B$4</f>
        <v>0</v>
      </c>
      <c r="G523" s="110">
        <f>(E523/'BORDEREAU DE COMMANDE'!$D$35)*('BORDEREAU DE COMMANDE'!$E$35)</f>
        <v>0</v>
      </c>
    </row>
    <row r="524" spans="1:7" s="48" customFormat="1" ht="15.6" customHeight="1">
      <c r="A524" s="131">
        <f>'Budget et Recensement'!$A$26</f>
        <v>17</v>
      </c>
      <c r="B524" s="93">
        <f t="shared" si="15"/>
        <v>72508</v>
      </c>
      <c r="C524" s="354" t="str">
        <f t="shared" si="15"/>
        <v>Pull Up Plus TTG 173-203cm(68-80po)</v>
      </c>
      <c r="D524" s="118">
        <f>HLOOKUP(B524,'Liste de Distrib. Hebd.'!$B$13:$AE$103,86,FALSE)</f>
        <v>0</v>
      </c>
      <c r="E524" s="109">
        <f>D524*'Budget et Recensement'!$B$4</f>
        <v>0</v>
      </c>
      <c r="F524" s="248">
        <f>(D524/'BORDEREAU DE COMMANDE'!$D$36)*'Budget et Recensement'!$B$4</f>
        <v>0</v>
      </c>
      <c r="G524" s="110">
        <f>(E524/'BORDEREAU DE COMMANDE'!$D$36)*('BORDEREAU DE COMMANDE'!$E$36)</f>
        <v>0</v>
      </c>
    </row>
    <row r="525" spans="1:7" s="48" customFormat="1" ht="15.6" customHeight="1">
      <c r="A525" s="131">
        <f>'Budget et Recensement'!$A$26</f>
        <v>17</v>
      </c>
      <c r="B525" s="93">
        <f t="shared" si="15"/>
        <v>72116</v>
      </c>
      <c r="C525" s="354" t="str">
        <f t="shared" si="15"/>
        <v>Pull Up Extra P 64-89cm (25-35po)</v>
      </c>
      <c r="D525" s="118">
        <f>HLOOKUP(B525,'Liste de Distrib. Hebd.'!$B$13:$AE$103,86,FALSE)</f>
        <v>0</v>
      </c>
      <c r="E525" s="109">
        <f>D525*'Budget et Recensement'!$B$4</f>
        <v>0</v>
      </c>
      <c r="F525" s="248">
        <f>(D525/'BORDEREAU DE COMMANDE'!$D$37)*'Budget et Recensement'!$B$4</f>
        <v>0</v>
      </c>
      <c r="G525" s="110">
        <f>(E525/'BORDEREAU DE COMMANDE'!$D$37)*('BORDEREAU DE COMMANDE'!$E$37)</f>
        <v>0</v>
      </c>
    </row>
    <row r="526" spans="1:7" s="48" customFormat="1" ht="15.6" customHeight="1">
      <c r="A526" s="131">
        <f>'Budget et Recensement'!$A$26</f>
        <v>17</v>
      </c>
      <c r="B526" s="93">
        <f t="shared" si="15"/>
        <v>72232</v>
      </c>
      <c r="C526" s="354" t="str">
        <f t="shared" si="15"/>
        <v>Pull Up Extra M 86-112cm (34-44po)</v>
      </c>
      <c r="D526" s="118">
        <f>HLOOKUP(B526,'Liste de Distrib. Hebd.'!$B$13:$AE$103,86,FALSE)</f>
        <v>0</v>
      </c>
      <c r="E526" s="109">
        <f>D526*'Budget et Recensement'!$B$4</f>
        <v>0</v>
      </c>
      <c r="F526" s="248">
        <f>(D526/'BORDEREAU DE COMMANDE'!$D$38)*'Budget et Recensement'!$B$4</f>
        <v>0</v>
      </c>
      <c r="G526" s="110">
        <f>(E526/'BORDEREAU DE COMMANDE'!$D$38)*('BORDEREAU DE COMMANDE'!$E$38)</f>
        <v>0</v>
      </c>
    </row>
    <row r="527" spans="1:7" s="48" customFormat="1" ht="15.6" customHeight="1">
      <c r="A527" s="131">
        <f>'Budget et Recensement'!$A$26</f>
        <v>17</v>
      </c>
      <c r="B527" s="93">
        <f t="shared" si="15"/>
        <v>72332</v>
      </c>
      <c r="C527" s="107" t="str">
        <f t="shared" si="15"/>
        <v>Pull Up Extra G 114-147cm (45-58po)</v>
      </c>
      <c r="D527" s="118">
        <f>HLOOKUP(B527,'Liste de Distrib. Hebd.'!$B$13:$AE$103,86,FALSE)</f>
        <v>0</v>
      </c>
      <c r="E527" s="109">
        <f>D527*'Budget et Recensement'!$B$4</f>
        <v>0</v>
      </c>
      <c r="F527" s="248">
        <f>(D527/'BORDEREAU DE COMMANDE'!$D$39)*'Budget et Recensement'!$B$4</f>
        <v>0</v>
      </c>
      <c r="G527" s="110">
        <f>(E527/'BORDEREAU DE COMMANDE'!$D$39)*('BORDEREAU DE COMMANDE'!$E$39)</f>
        <v>0</v>
      </c>
    </row>
    <row r="528" spans="1:7" s="48" customFormat="1" ht="15.6" customHeight="1">
      <c r="A528" s="131">
        <f>'Budget et Recensement'!$A$26</f>
        <v>17</v>
      </c>
      <c r="B528" s="93">
        <f t="shared" si="15"/>
        <v>72425</v>
      </c>
      <c r="C528" s="107" t="str">
        <f t="shared" si="15"/>
        <v>Pull Up Extra TG 140-168cm (55-66po)</v>
      </c>
      <c r="D528" s="118">
        <f>HLOOKUP(B528,'Liste de Distrib. Hebd.'!$B$13:$AE$103,86,FALSE)</f>
        <v>0</v>
      </c>
      <c r="E528" s="109">
        <f>D528*'Budget et Recensement'!$B$4</f>
        <v>0</v>
      </c>
      <c r="F528" s="248">
        <f>(D528/'BORDEREAU DE COMMANDE'!$D$40)*'Budget et Recensement'!$B$4</f>
        <v>0</v>
      </c>
      <c r="G528" s="110">
        <f>(E528/'BORDEREAU DE COMMANDE'!$D$40)*('BORDEREAU DE COMMANDE'!$E$40)</f>
        <v>0</v>
      </c>
    </row>
    <row r="529" spans="1:7" s="48" customFormat="1" ht="15.6" customHeight="1">
      <c r="A529" s="131">
        <f>'Budget et Recensement'!$A$26</f>
        <v>17</v>
      </c>
      <c r="B529" s="93">
        <f t="shared" si="15"/>
        <v>72518</v>
      </c>
      <c r="C529" s="107" t="str">
        <f t="shared" si="15"/>
        <v>Pull Up Extra TTG 173-203cm (68-80po)</v>
      </c>
      <c r="D529" s="118">
        <f>HLOOKUP(B529,'Liste de Distrib. Hebd.'!$B$13:$AE$103,86,FALSE)</f>
        <v>0</v>
      </c>
      <c r="E529" s="109">
        <f>D529*'Budget et Recensement'!$B$4</f>
        <v>0</v>
      </c>
      <c r="F529" s="248">
        <f>(D529/'BORDEREAU DE COMMANDE'!$D$41)*'Budget et Recensement'!$B$4</f>
        <v>0</v>
      </c>
      <c r="G529" s="110">
        <f>(E529/'BORDEREAU DE COMMANDE'!$D$41)*('BORDEREAU DE COMMANDE'!$E$41)</f>
        <v>0</v>
      </c>
    </row>
    <row r="530" spans="1:7" s="48" customFormat="1" ht="15.6" customHeight="1">
      <c r="A530" s="131">
        <f>'Budget et Recensement'!$A$26</f>
        <v>17</v>
      </c>
      <c r="B530" s="93">
        <f t="shared" si="15"/>
        <v>72235</v>
      </c>
      <c r="C530" s="107" t="str">
        <f t="shared" si="15"/>
        <v>Pull Up Super M 86-112cm (34-44po)</v>
      </c>
      <c r="D530" s="118">
        <f>HLOOKUP(B530,'Liste de Distrib. Hebd.'!$B$13:$AE$103,86,FALSE)</f>
        <v>0</v>
      </c>
      <c r="E530" s="109">
        <f>D530*'Budget et Recensement'!$B$4</f>
        <v>0</v>
      </c>
      <c r="F530" s="248">
        <f>(D530/'BORDEREAU DE COMMANDE'!$D$42)*'Budget et Recensement'!$B$4</f>
        <v>0</v>
      </c>
      <c r="G530" s="110">
        <f>(E530/'BORDEREAU DE COMMANDE'!$D$42)*('BORDEREAU DE COMMANDE'!$E$42)</f>
        <v>0</v>
      </c>
    </row>
    <row r="531" spans="1:7" s="48" customFormat="1" ht="15.6" customHeight="1">
      <c r="A531" s="131">
        <f>'Budget et Recensement'!$A$26</f>
        <v>17</v>
      </c>
      <c r="B531" s="93">
        <f t="shared" si="15"/>
        <v>72325</v>
      </c>
      <c r="C531" s="107" t="str">
        <f t="shared" si="15"/>
        <v>Pull Up Super G 114-147cm (45-58po)</v>
      </c>
      <c r="D531" s="118">
        <f>HLOOKUP(B531,'Liste de Distrib. Hebd.'!$B$13:$AE$103,86,FALSE)</f>
        <v>0</v>
      </c>
      <c r="E531" s="109">
        <f>D531*'Budget et Recensement'!$B$4</f>
        <v>0</v>
      </c>
      <c r="F531" s="248">
        <f>(D531/'BORDEREAU DE COMMANDE'!$D$43)*'Budget et Recensement'!$B$4</f>
        <v>0</v>
      </c>
      <c r="G531" s="110">
        <f>(E531/'BORDEREAU DE COMMANDE'!$D$43)*('BORDEREAU DE COMMANDE'!$E$43)</f>
        <v>0</v>
      </c>
    </row>
    <row r="532" spans="1:7" s="48" customFormat="1" ht="15.6" customHeight="1">
      <c r="A532" s="131">
        <f>'Budget et Recensement'!$A$26</f>
        <v>17</v>
      </c>
      <c r="B532" s="93">
        <f t="shared" si="15"/>
        <v>72427</v>
      </c>
      <c r="C532" s="107" t="str">
        <f t="shared" si="15"/>
        <v>Pull Up Super TG 140-168cm (55-66po)</v>
      </c>
      <c r="D532" s="118">
        <f>HLOOKUP(B532,'Liste de Distrib. Hebd.'!$B$13:$AE$103,86,FALSE)</f>
        <v>0</v>
      </c>
      <c r="E532" s="109">
        <f>D532*'Budget et Recensement'!$B$4</f>
        <v>0</v>
      </c>
      <c r="F532" s="248">
        <f>(D532/'BORDEREAU DE COMMANDE'!$D$44)*'Budget et Recensement'!$B$4</f>
        <v>0</v>
      </c>
      <c r="G532" s="110">
        <f>(E532/'BORDEREAU DE COMMANDE'!$D$44)*('BORDEREAU DE COMMANDE'!$E$44)</f>
        <v>0</v>
      </c>
    </row>
    <row r="533" spans="1:7" s="48" customFormat="1" ht="15.6" customHeight="1">
      <c r="A533" s="131">
        <f>'Budget et Recensement'!$A$26</f>
        <v>17</v>
      </c>
      <c r="B533" s="93">
        <f t="shared" si="15"/>
        <v>50600</v>
      </c>
      <c r="C533" s="107" t="str">
        <f t="shared" si="15"/>
        <v>Coussinet pour homme</v>
      </c>
      <c r="D533" s="118">
        <f>HLOOKUP(B533,'Liste de Distrib. Hebd.'!$B$13:$AE$103,86,FALSE)</f>
        <v>0</v>
      </c>
      <c r="E533" s="109">
        <f>D533*'Budget et Recensement'!$B$4</f>
        <v>0</v>
      </c>
      <c r="F533" s="248">
        <f>(D533/'BORDEREAU DE COMMANDE'!$D$45)*'Budget et Recensement'!$B$4</f>
        <v>0</v>
      </c>
      <c r="G533" s="110">
        <f>(E533/'BORDEREAU DE COMMANDE'!$D$45)*('BORDEREAU DE COMMANDE'!$E$45)</f>
        <v>0</v>
      </c>
    </row>
    <row r="534" spans="1:7" s="48" customFormat="1" ht="15.6" customHeight="1">
      <c r="A534" s="131">
        <f>'Budget et Recensement'!$A$26</f>
        <v>17</v>
      </c>
      <c r="B534" s="93">
        <f t="shared" si="15"/>
        <v>62418</v>
      </c>
      <c r="C534" s="107" t="str">
        <f t="shared" si="15"/>
        <v>Coussinet regulier de jour (Bleu)</v>
      </c>
      <c r="D534" s="118">
        <f>HLOOKUP(B534,'Liste de Distrib. Hebd.'!$B$13:$AE$103,86,FALSE)</f>
        <v>0</v>
      </c>
      <c r="E534" s="109">
        <f>D534*'Budget et Recensement'!$B$4</f>
        <v>0</v>
      </c>
      <c r="F534" s="248">
        <f>(D534/'BORDEREAU DE COMMANDE'!$D$46)*'Budget et Recensement'!$B$4</f>
        <v>0</v>
      </c>
      <c r="G534" s="110">
        <f>(E534/'BORDEREAU DE COMMANDE'!$D$46)*('BORDEREAU DE COMMANDE'!$E$46)</f>
        <v>0</v>
      </c>
    </row>
    <row r="535" spans="1:7" s="48" customFormat="1" ht="15.6" customHeight="1">
      <c r="A535" s="131">
        <f>'Budget et Recensement'!$A$26</f>
        <v>17</v>
      </c>
      <c r="B535" s="93">
        <f t="shared" si="15"/>
        <v>62618</v>
      </c>
      <c r="C535" s="107" t="str">
        <f t="shared" si="15"/>
        <v>Coussinet Plus de jour (Jaune)</v>
      </c>
      <c r="D535" s="118">
        <f>HLOOKUP(B535,'Liste de Distrib. Hebd.'!$B$13:$AE$103,86,FALSE)</f>
        <v>0</v>
      </c>
      <c r="E535" s="109">
        <f>D535*'Budget et Recensement'!$B$4</f>
        <v>0</v>
      </c>
      <c r="F535" s="248">
        <f>(D535/'BORDEREAU DE COMMANDE'!$D$47)*'Budget et Recensement'!$B$4</f>
        <v>0</v>
      </c>
      <c r="G535" s="110">
        <f>(E535/'BORDEREAU DE COMMANDE'!$D$47)*('BORDEREAU DE COMMANDE'!$E$47)</f>
        <v>0</v>
      </c>
    </row>
    <row r="536" spans="1:7" s="48" customFormat="1" ht="15.6" customHeight="1">
      <c r="A536" s="131">
        <f>'Budget et Recensement'!$A$26</f>
        <v>17</v>
      </c>
      <c r="B536" s="93">
        <f t="shared" si="15"/>
        <v>62718</v>
      </c>
      <c r="C536" s="107" t="str">
        <f t="shared" si="15"/>
        <v>Coussinet Super nuit (Vert)</v>
      </c>
      <c r="D536" s="118">
        <f>HLOOKUP(B536,'Liste de Distrib. Hebd.'!$B$13:$AE$103,86,FALSE)</f>
        <v>0</v>
      </c>
      <c r="E536" s="109">
        <f>D536*'Budget et Recensement'!$B$4</f>
        <v>0</v>
      </c>
      <c r="F536" s="248">
        <f>(D536/'BORDEREAU DE COMMANDE'!$D$48)*'Budget et Recensement'!$B$4</f>
        <v>0</v>
      </c>
      <c r="G536" s="110">
        <f>(E536/'BORDEREAU DE COMMANDE'!$D$48)*('BORDEREAU DE COMMANDE'!$E$48)</f>
        <v>0</v>
      </c>
    </row>
    <row r="537" spans="1:7" s="48" customFormat="1" ht="15.6" customHeight="1">
      <c r="A537" s="131">
        <f>'Budget et Recensement'!$A$26</f>
        <v>17</v>
      </c>
      <c r="B537" s="93">
        <f t="shared" si="15"/>
        <v>62321</v>
      </c>
      <c r="C537" s="107" t="str">
        <f t="shared" si="15"/>
        <v>Coussinet Extra Comfort</v>
      </c>
      <c r="D537" s="118">
        <f>HLOOKUP(B537,'Liste de Distrib. Hebd.'!$B$13:$AE$103,86,FALSE)</f>
        <v>0</v>
      </c>
      <c r="E537" s="109">
        <f>D537*'Budget et Recensement'!$B$4</f>
        <v>0</v>
      </c>
      <c r="F537" s="248">
        <f>(D537/'BORDEREAU DE COMMANDE'!$D$49)*'Budget et Recensement'!$B$4</f>
        <v>0</v>
      </c>
      <c r="G537" s="110">
        <f>(E537/'BORDEREAU DE COMMANDE'!$D$49)*('BORDEREAU DE COMMANDE'!$E$49)</f>
        <v>0</v>
      </c>
    </row>
    <row r="538" spans="1:7" s="48" customFormat="1" ht="15.6" customHeight="1">
      <c r="A538" s="131">
        <f>'Budget et Recensement'!$A$26</f>
        <v>17</v>
      </c>
      <c r="B538" s="93">
        <f t="shared" si="15"/>
        <v>66100</v>
      </c>
      <c r="C538" s="107" t="str">
        <f t="shared" si="15"/>
        <v>Culotte Petite 4 attaches 56-91cm (22-36po)</v>
      </c>
      <c r="D538" s="118">
        <f>HLOOKUP(B538,'Liste de Distrib. Hebd.'!$B$13:$AE$103,86,FALSE)</f>
        <v>0</v>
      </c>
      <c r="E538" s="109">
        <f>D538*'Budget et Recensement'!$B$4</f>
        <v>0</v>
      </c>
      <c r="F538" s="248">
        <f>(D538/'BORDEREAU DE COMMANDE'!$D$50)*'Budget et Recensement'!$B$4</f>
        <v>0</v>
      </c>
      <c r="G538" s="110">
        <f>(E538/'BORDEREAU DE COMMANDE'!$D$50)*('BORDEREAU DE COMMANDE'!$E$50)</f>
        <v>0</v>
      </c>
    </row>
    <row r="539" spans="1:7" s="48" customFormat="1" ht="15.6" customHeight="1">
      <c r="A539" s="131">
        <f>'Budget et Recensement'!$A$26</f>
        <v>17</v>
      </c>
      <c r="B539" s="93">
        <f t="shared" si="15"/>
        <v>67802</v>
      </c>
      <c r="C539" s="107" t="str">
        <f t="shared" si="15"/>
        <v>Culotte Stretch Ultra M/R 84-132cm (35-52po)</v>
      </c>
      <c r="D539" s="118">
        <f>HLOOKUP(B539,'Liste de Distrib. Hebd.'!$B$13:$AE$103,86,FALSE)</f>
        <v>0</v>
      </c>
      <c r="E539" s="109">
        <f>D539*'Budget et Recensement'!$B$4</f>
        <v>0</v>
      </c>
      <c r="F539" s="248">
        <f>(D539/'BORDEREAU DE COMMANDE'!$D$51)*'Budget et Recensement'!$B$4</f>
        <v>0</v>
      </c>
      <c r="G539" s="110">
        <f>(E539/'BORDEREAU DE COMMANDE'!$D$51)*('BORDEREAU DE COMMANDE'!$E$51)</f>
        <v>0</v>
      </c>
    </row>
    <row r="540" spans="1:7" s="48" customFormat="1" ht="15.6" customHeight="1">
      <c r="A540" s="131">
        <f>'Budget et Recensement'!$A$26</f>
        <v>17</v>
      </c>
      <c r="B540" s="93">
        <f t="shared" si="15"/>
        <v>67803</v>
      </c>
      <c r="C540" s="107" t="str">
        <f t="shared" si="15"/>
        <v>Culotte Stretch Ultra L/XL 104-163cm (41-64po)</v>
      </c>
      <c r="D540" s="118">
        <f>HLOOKUP(B540,'Liste de Distrib. Hebd.'!$B$13:$AE$103,86,FALSE)</f>
        <v>0</v>
      </c>
      <c r="E540" s="109">
        <f>D540*'Budget et Recensement'!$B$4</f>
        <v>0</v>
      </c>
      <c r="F540" s="248">
        <f>(D540/'BORDEREAU DE COMMANDE'!$D$52)*'Budget et Recensement'!$B$4</f>
        <v>0</v>
      </c>
      <c r="G540" s="110">
        <f>(E540/'BORDEREAU DE COMMANDE'!$D$52)*('BORDEREAU DE COMMANDE'!$E$52)</f>
        <v>0</v>
      </c>
    </row>
    <row r="541" spans="1:7" s="48" customFormat="1" ht="15.6" customHeight="1">
      <c r="A541" s="131">
        <f>'Budget et Recensement'!$A$26</f>
        <v>17</v>
      </c>
      <c r="B541" s="93">
        <f t="shared" si="15"/>
        <v>61390</v>
      </c>
      <c r="C541" s="107" t="str">
        <f t="shared" si="15"/>
        <v>Culotte Stretch Ultra TTG 163-178cm (64-70po)</v>
      </c>
      <c r="D541" s="118">
        <f>HLOOKUP(B541,'Liste de Distrib. Hebd.'!$B$13:$AE$103,86,FALSE)</f>
        <v>0</v>
      </c>
      <c r="E541" s="109">
        <f>D541*'Budget et Recensement'!$B$4</f>
        <v>0</v>
      </c>
      <c r="F541" s="248">
        <f>(D541/'BORDEREAU DE COMMANDE'!$D$53)*'Budget et Recensement'!$B$4</f>
        <v>0</v>
      </c>
      <c r="G541" s="110">
        <f>(E541/'BORDEREAU DE COMMANDE'!$D$53)*('BORDEREAU DE COMMANDE'!$E$53)</f>
        <v>0</v>
      </c>
    </row>
    <row r="542" spans="1:7" s="48" customFormat="1" ht="15.6" customHeight="1">
      <c r="A542" s="131">
        <f>'Budget et Recensement'!$A$26</f>
        <v>17</v>
      </c>
      <c r="B542" s="93">
        <f t="shared" si="15"/>
        <v>61391</v>
      </c>
      <c r="C542" s="107" t="str">
        <f t="shared" si="15"/>
        <v>Culotte Stretch Super TTTG 175-244cm (69-96po)</v>
      </c>
      <c r="D542" s="118">
        <f>HLOOKUP(B542,'Liste de Distrib. Hebd.'!$B$13:$AE$103,86,FALSE)</f>
        <v>0</v>
      </c>
      <c r="E542" s="109">
        <f>D542*'Budget et Recensement'!$B$4</f>
        <v>0</v>
      </c>
      <c r="F542" s="248">
        <f>(D542/'BORDEREAU DE COMMANDE'!$D$54)*'Budget et Recensement'!$B$4</f>
        <v>0</v>
      </c>
      <c r="G542" s="110">
        <f>(E542/'BORDEREAU DE COMMANDE'!$D$54)*('BORDEREAU DE COMMANDE'!$E$54)</f>
        <v>0</v>
      </c>
    </row>
    <row r="543" spans="1:7" s="48" customFormat="1" ht="15.6" customHeight="1">
      <c r="A543" s="131">
        <f>'Budget et Recensement'!$A$26</f>
        <v>17</v>
      </c>
      <c r="B543" s="93">
        <f t="shared" si="15"/>
        <v>67902</v>
      </c>
      <c r="C543" s="107" t="str">
        <f t="shared" si="15"/>
        <v>Culotte Stretch Super M/R 84-132cm (33-52po)</v>
      </c>
      <c r="D543" s="118">
        <f>HLOOKUP(B543,'Liste de Distrib. Hebd.'!$B$13:$AE$103,86,FALSE)</f>
        <v>0</v>
      </c>
      <c r="E543" s="109">
        <f>D543*'Budget et Recensement'!$B$4</f>
        <v>0</v>
      </c>
      <c r="F543" s="248">
        <f>(D543/'BORDEREAU DE COMMANDE'!$D$55)*'Budget et Recensement'!$B$4</f>
        <v>0</v>
      </c>
      <c r="G543" s="110">
        <f>(E543/'BORDEREAU DE COMMANDE'!$D$55)*('BORDEREAU DE COMMANDE'!$E$55)</f>
        <v>0</v>
      </c>
    </row>
    <row r="544" spans="1:7" s="48" customFormat="1" ht="15.6" customHeight="1">
      <c r="A544" s="131">
        <f>'Budget et Recensement'!$A$26</f>
        <v>17</v>
      </c>
      <c r="B544" s="93">
        <f t="shared" si="15"/>
        <v>67903</v>
      </c>
      <c r="C544" s="107" t="str">
        <f t="shared" si="15"/>
        <v>Culotte Stretch Super L/XL 104-163cm (41-64po)</v>
      </c>
      <c r="D544" s="118">
        <f>HLOOKUP(B544,'Liste de Distrib. Hebd.'!$B$13:$AE$103,86,FALSE)</f>
        <v>0</v>
      </c>
      <c r="E544" s="109">
        <f>D544*'Budget et Recensement'!$B$4</f>
        <v>0</v>
      </c>
      <c r="F544" s="248">
        <f>(D544/'BORDEREAU DE COMMANDE'!$D$56)*'Budget et Recensement'!$B$4</f>
        <v>0</v>
      </c>
      <c r="G544" s="110">
        <f>(E544/'BORDEREAU DE COMMANDE'!$D$56)*('BORDEREAU DE COMMANDE'!$E$56)</f>
        <v>0</v>
      </c>
    </row>
    <row r="545" spans="1:7" s="48" customFormat="1" ht="15.6" customHeight="1">
      <c r="A545" s="131">
        <f>'Budget et Recensement'!$A$26</f>
        <v>17</v>
      </c>
      <c r="B545" s="93">
        <f t="shared" si="15"/>
        <v>67804</v>
      </c>
      <c r="C545" s="107" t="str">
        <f t="shared" si="15"/>
        <v>Culotte Flex Super #8 61-87cm (24-34po)</v>
      </c>
      <c r="D545" s="118">
        <f>HLOOKUP(B545,'Liste de Distrib. Hebd.'!$B$13:$AE$103,86,FALSE)</f>
        <v>0</v>
      </c>
      <c r="E545" s="109">
        <f>D545*'Budget et Recensement'!$B$4</f>
        <v>0</v>
      </c>
      <c r="F545" s="248">
        <f>(D545/'BORDEREAU DE COMMANDE'!$D$57)*'Budget et Recensement'!$B$4</f>
        <v>0</v>
      </c>
      <c r="G545" s="110">
        <f>(E545/'BORDEREAU DE COMMANDE'!$D$57)*('BORDEREAU DE COMMANDE'!$E$57)</f>
        <v>0</v>
      </c>
    </row>
    <row r="546" spans="1:7" s="48" customFormat="1" ht="15.6" customHeight="1">
      <c r="A546" s="131">
        <f>'Budget et Recensement'!$A$26</f>
        <v>17</v>
      </c>
      <c r="B546" s="93">
        <f t="shared" si="15"/>
        <v>67805</v>
      </c>
      <c r="C546" s="107" t="str">
        <f t="shared" si="15"/>
        <v>Culotte Flex Super #12 71-107cm (28-42po)</v>
      </c>
      <c r="D546" s="118">
        <f>HLOOKUP(B546,'Liste de Distrib. Hebd.'!$B$13:$AE$103,86,FALSE)</f>
        <v>0</v>
      </c>
      <c r="E546" s="109">
        <f>D546*'Budget et Recensement'!$B$4</f>
        <v>0</v>
      </c>
      <c r="F546" s="248">
        <f>(D546/'BORDEREAU DE COMMANDE'!$D$58)*'Budget et Recensement'!$B$4</f>
        <v>0</v>
      </c>
      <c r="G546" s="110">
        <f>(E546/'BORDEREAU DE COMMANDE'!$D$58)*('BORDEREAU DE COMMANDE'!$E$58)</f>
        <v>0</v>
      </c>
    </row>
    <row r="547" spans="1:7" s="48" customFormat="1" ht="15.6" customHeight="1">
      <c r="A547" s="131">
        <f>'Budget et Recensement'!$A$26</f>
        <v>17</v>
      </c>
      <c r="B547" s="93">
        <f t="shared" si="15"/>
        <v>67806</v>
      </c>
      <c r="C547" s="107" t="str">
        <f t="shared" si="15"/>
        <v>Culotte Flex Super #16 84-27cm (33-50po)</v>
      </c>
      <c r="D547" s="118">
        <f>HLOOKUP(B547,'Liste de Distrib. Hebd.'!$B$13:$AE$103,86,FALSE)</f>
        <v>0</v>
      </c>
      <c r="E547" s="109">
        <f>D547*'Budget et Recensement'!$B$4</f>
        <v>0</v>
      </c>
      <c r="F547" s="248">
        <f>(D547/'BORDEREAU DE COMMANDE'!$D$59)*'Budget et Recensement'!$B$4</f>
        <v>0</v>
      </c>
      <c r="G547" s="110">
        <f>(E547/'BORDEREAU DE COMMANDE'!$D$59)*('BORDEREAU DE COMMANDE'!$E$59)</f>
        <v>0</v>
      </c>
    </row>
    <row r="548" spans="1:7" s="48" customFormat="1" ht="15.6" customHeight="1">
      <c r="A548" s="131">
        <f>'Budget et Recensement'!$A$26</f>
        <v>17</v>
      </c>
      <c r="B548" s="93">
        <f t="shared" si="15"/>
        <v>67807</v>
      </c>
      <c r="C548" s="107" t="str">
        <f t="shared" si="15"/>
        <v>Culotte Flex Super #20 104-155cm (41-61po)</v>
      </c>
      <c r="D548" s="118">
        <f>HLOOKUP(B548,'Liste de Distrib. Hebd.'!$B$13:$AE$103,86,FALSE)</f>
        <v>0</v>
      </c>
      <c r="E548" s="109">
        <f>D548*'Budget et Recensement'!$B$4</f>
        <v>0</v>
      </c>
      <c r="F548" s="248">
        <f>(D548/'BORDEREAU DE COMMANDE'!$D$60)*'Budget et Recensement'!$B$4</f>
        <v>0</v>
      </c>
      <c r="G548" s="110">
        <f>(E548/'BORDEREAU DE COMMANDE'!$D$60)*('BORDEREAU DE COMMANDE'!$E$60)</f>
        <v>0</v>
      </c>
    </row>
    <row r="549" spans="1:7" s="48" customFormat="1" ht="15.6" customHeight="1">
      <c r="A549" s="131">
        <f>'Budget et Recensement'!$A$26</f>
        <v>17</v>
      </c>
      <c r="B549" s="93">
        <f t="shared" si="15"/>
        <v>61375</v>
      </c>
      <c r="C549" s="107" t="str">
        <f t="shared" si="15"/>
        <v>Culotte Bariatrique Ultra Peche 152-63cm (60-64po)</v>
      </c>
      <c r="D549" s="118">
        <f>HLOOKUP(B549,'Liste de Distrib. Hebd.'!$B$13:$AE$103,86,FALSE)</f>
        <v>0</v>
      </c>
      <c r="E549" s="109">
        <f>D549*'Budget et Recensement'!$B$4</f>
        <v>0</v>
      </c>
      <c r="F549" s="248">
        <f>(D549/'BORDEREAU DE COMMANDE'!$D$61)*'Budget et Recensement'!$B$4</f>
        <v>0</v>
      </c>
      <c r="G549" s="110">
        <f>(E549/'BORDEREAU DE COMMANDE'!$D$61)*('BORDEREAU DE COMMANDE'!$E$61)</f>
        <v>0</v>
      </c>
    </row>
    <row r="550" spans="1:7" s="48" customFormat="1" ht="15.6" customHeight="1" thickBot="1">
      <c r="A550" s="252"/>
      <c r="B550" s="111"/>
      <c r="C550" s="112"/>
      <c r="D550" s="113"/>
      <c r="E550" s="114"/>
      <c r="F550" s="253"/>
      <c r="G550" s="119"/>
    </row>
    <row r="551" spans="1:7" s="48" customFormat="1" ht="15.6" customHeight="1" thickTop="1" thickBot="1">
      <c r="A551" s="254">
        <f>'Budget et Recensement'!$A$27</f>
        <v>18</v>
      </c>
      <c r="B551" s="116"/>
      <c r="C551" s="117"/>
      <c r="D551" s="120">
        <f>SUBTOTAL(9,D552:D582)</f>
        <v>0</v>
      </c>
      <c r="E551" s="105">
        <f>SUBTOTAL(9,E552:E582)</f>
        <v>0</v>
      </c>
      <c r="F551" s="255">
        <f>SUBTOTAL(9,F552:F582)</f>
        <v>0</v>
      </c>
      <c r="G551" s="106">
        <f>SUBTOTAL(9,G552:G582)</f>
        <v>0</v>
      </c>
    </row>
    <row r="552" spans="1:7" s="48" customFormat="1" ht="15.6" customHeight="1">
      <c r="A552" s="131">
        <f>'Budget et Recensement'!$A$27</f>
        <v>18</v>
      </c>
      <c r="B552" s="93">
        <f t="shared" ref="B552:C581" si="16">B296</f>
        <v>72631</v>
      </c>
      <c r="C552" s="107" t="str">
        <f t="shared" si="16"/>
        <v>Pull Up Plus P 64-89cm (25-35po)</v>
      </c>
      <c r="D552" s="118">
        <f>HLOOKUP(B552,'Liste de Distrib. Hebd.'!$B$13:$AE$103,91,FALSE)</f>
        <v>0</v>
      </c>
      <c r="E552" s="109">
        <f>D552*'Budget et Recensement'!$B$4</f>
        <v>0</v>
      </c>
      <c r="F552" s="248">
        <f>(D552/'BORDEREAU DE COMMANDE'!$D$32)*'Budget et Recensement'!$B$4</f>
        <v>0</v>
      </c>
      <c r="G552" s="110">
        <f>(E552/'BORDEREAU DE COMMANDE'!$D$32)*('BORDEREAU DE COMMANDE'!$E$32)</f>
        <v>0</v>
      </c>
    </row>
    <row r="553" spans="1:7" s="48" customFormat="1" ht="15.6" customHeight="1">
      <c r="A553" s="131">
        <f>'Budget et Recensement'!$A$27</f>
        <v>18</v>
      </c>
      <c r="B553" s="93">
        <f t="shared" si="16"/>
        <v>72632</v>
      </c>
      <c r="C553" s="107" t="str">
        <f t="shared" si="16"/>
        <v>Pull Up Plus M 86-112cm (34-44po)</v>
      </c>
      <c r="D553" s="118">
        <f>HLOOKUP(B553,'Liste de Distrib. Hebd.'!$B$13:$AE$103,91,FALSE)</f>
        <v>0</v>
      </c>
      <c r="E553" s="109">
        <f>D553*'Budget et Recensement'!$B$4</f>
        <v>0</v>
      </c>
      <c r="F553" s="248">
        <f>(D553/'BORDEREAU DE COMMANDE'!$D$33)*'Budget et Recensement'!$B$4</f>
        <v>0</v>
      </c>
      <c r="G553" s="110">
        <f>(E553/'BORDEREAU DE COMMANDE'!$D$33)*('BORDEREAU DE COMMANDE'!$E$33)</f>
        <v>0</v>
      </c>
    </row>
    <row r="554" spans="1:7" s="48" customFormat="1" ht="15.6" customHeight="1">
      <c r="A554" s="131">
        <f>'Budget et Recensement'!$A$27</f>
        <v>18</v>
      </c>
      <c r="B554" s="93">
        <f t="shared" si="16"/>
        <v>72633</v>
      </c>
      <c r="C554" s="107" t="str">
        <f t="shared" si="16"/>
        <v>Pull Up Plus L 114-147cm (45-58po)</v>
      </c>
      <c r="D554" s="118">
        <f>HLOOKUP(B554,'Liste de Distrib. Hebd.'!$B$13:$AE$103,91,FALSE)</f>
        <v>0</v>
      </c>
      <c r="E554" s="109">
        <f>D554*'Budget et Recensement'!$B$4</f>
        <v>0</v>
      </c>
      <c r="F554" s="248">
        <f>(D554/'BORDEREAU DE COMMANDE'!$D$34)*'Budget et Recensement'!$B$4</f>
        <v>0</v>
      </c>
      <c r="G554" s="110">
        <f>(E554/'BORDEREAU DE COMMANDE'!$D$34)*('BORDEREAU DE COMMANDE'!$E$34)</f>
        <v>0</v>
      </c>
    </row>
    <row r="555" spans="1:7" s="48" customFormat="1" ht="15.6" customHeight="1">
      <c r="A555" s="131">
        <f>'Budget et Recensement'!$A$27</f>
        <v>18</v>
      </c>
      <c r="B555" s="93">
        <f t="shared" si="16"/>
        <v>72634</v>
      </c>
      <c r="C555" s="107" t="str">
        <f t="shared" si="16"/>
        <v>Pull Up Plus TG 140-168cm (55-66po)</v>
      </c>
      <c r="D555" s="118">
        <f>HLOOKUP(B555,'Liste de Distrib. Hebd.'!$B$13:$AE$103,91,FALSE)</f>
        <v>0</v>
      </c>
      <c r="E555" s="109">
        <f>D555*'Budget et Recensement'!$B$4</f>
        <v>0</v>
      </c>
      <c r="F555" s="248">
        <f>(D555/'BORDEREAU DE COMMANDE'!$D$35)*'Budget et Recensement'!$B$4</f>
        <v>0</v>
      </c>
      <c r="G555" s="110">
        <f>(E555/'BORDEREAU DE COMMANDE'!$D$35)*('BORDEREAU DE COMMANDE'!$E$35)</f>
        <v>0</v>
      </c>
    </row>
    <row r="556" spans="1:7" s="48" customFormat="1" ht="15.6" customHeight="1">
      <c r="A556" s="131">
        <f>'Budget et Recensement'!$A$27</f>
        <v>18</v>
      </c>
      <c r="B556" s="93">
        <f t="shared" si="16"/>
        <v>72508</v>
      </c>
      <c r="C556" s="354" t="str">
        <f t="shared" si="16"/>
        <v>Pull Up Plus TTG 173-203cm(68-80po)</v>
      </c>
      <c r="D556" s="118">
        <f>HLOOKUP(B556,'Liste de Distrib. Hebd.'!$B$13:$AE$103,91,FALSE)</f>
        <v>0</v>
      </c>
      <c r="E556" s="109">
        <f>D556*'Budget et Recensement'!$B$4</f>
        <v>0</v>
      </c>
      <c r="F556" s="248">
        <f>(D556/'BORDEREAU DE COMMANDE'!$D$36)*'Budget et Recensement'!$B$4</f>
        <v>0</v>
      </c>
      <c r="G556" s="110">
        <f>(E556/'BORDEREAU DE COMMANDE'!$D$36)*('BORDEREAU DE COMMANDE'!$E$36)</f>
        <v>0</v>
      </c>
    </row>
    <row r="557" spans="1:7" s="48" customFormat="1" ht="15.6" customHeight="1">
      <c r="A557" s="131">
        <f>'Budget et Recensement'!$A$27</f>
        <v>18</v>
      </c>
      <c r="B557" s="93">
        <f t="shared" si="16"/>
        <v>72116</v>
      </c>
      <c r="C557" s="354" t="str">
        <f t="shared" si="16"/>
        <v>Pull Up Extra P 64-89cm (25-35po)</v>
      </c>
      <c r="D557" s="118">
        <f>HLOOKUP(B557,'Liste de Distrib. Hebd.'!$B$13:$AE$103,91,FALSE)</f>
        <v>0</v>
      </c>
      <c r="E557" s="109">
        <f>D557*'Budget et Recensement'!$B$4</f>
        <v>0</v>
      </c>
      <c r="F557" s="248">
        <f>(D557/'BORDEREAU DE COMMANDE'!$D$37)*'Budget et Recensement'!$B$4</f>
        <v>0</v>
      </c>
      <c r="G557" s="110">
        <f>(E557/'BORDEREAU DE COMMANDE'!$D$37)*('BORDEREAU DE COMMANDE'!$E$37)</f>
        <v>0</v>
      </c>
    </row>
    <row r="558" spans="1:7" s="48" customFormat="1" ht="15.6" customHeight="1">
      <c r="A558" s="131">
        <f>'Budget et Recensement'!$A$27</f>
        <v>18</v>
      </c>
      <c r="B558" s="93">
        <f t="shared" si="16"/>
        <v>72232</v>
      </c>
      <c r="C558" s="354" t="str">
        <f t="shared" si="16"/>
        <v>Pull Up Extra M 86-112cm (34-44po)</v>
      </c>
      <c r="D558" s="118">
        <f>HLOOKUP(B558,'Liste de Distrib. Hebd.'!$B$13:$AE$103,91,FALSE)</f>
        <v>0</v>
      </c>
      <c r="E558" s="109">
        <f>D558*'Budget et Recensement'!$B$4</f>
        <v>0</v>
      </c>
      <c r="F558" s="248">
        <f>(D558/'BORDEREAU DE COMMANDE'!$D$38)*'Budget et Recensement'!$B$4</f>
        <v>0</v>
      </c>
      <c r="G558" s="110">
        <f>(E558/'BORDEREAU DE COMMANDE'!$D$38)*('BORDEREAU DE COMMANDE'!$E$38)</f>
        <v>0</v>
      </c>
    </row>
    <row r="559" spans="1:7" s="48" customFormat="1" ht="15.6" customHeight="1">
      <c r="A559" s="131">
        <f>'Budget et Recensement'!$A$27</f>
        <v>18</v>
      </c>
      <c r="B559" s="93">
        <f t="shared" si="16"/>
        <v>72332</v>
      </c>
      <c r="C559" s="107" t="str">
        <f t="shared" si="16"/>
        <v>Pull Up Extra G 114-147cm (45-58po)</v>
      </c>
      <c r="D559" s="118">
        <f>HLOOKUP(B559,'Liste de Distrib. Hebd.'!$B$13:$AE$103,91,FALSE)</f>
        <v>0</v>
      </c>
      <c r="E559" s="109">
        <f>D559*'Budget et Recensement'!$B$4</f>
        <v>0</v>
      </c>
      <c r="F559" s="248">
        <f>(D559/'BORDEREAU DE COMMANDE'!$D$39)*'Budget et Recensement'!$B$4</f>
        <v>0</v>
      </c>
      <c r="G559" s="110">
        <f>(E559/'BORDEREAU DE COMMANDE'!$D$39)*('BORDEREAU DE COMMANDE'!$E$39)</f>
        <v>0</v>
      </c>
    </row>
    <row r="560" spans="1:7" s="48" customFormat="1" ht="15.6" customHeight="1">
      <c r="A560" s="131">
        <f>'Budget et Recensement'!$A$27</f>
        <v>18</v>
      </c>
      <c r="B560" s="93">
        <f t="shared" si="16"/>
        <v>72425</v>
      </c>
      <c r="C560" s="107" t="str">
        <f t="shared" si="16"/>
        <v>Pull Up Extra TG 140-168cm (55-66po)</v>
      </c>
      <c r="D560" s="118">
        <f>HLOOKUP(B560,'Liste de Distrib. Hebd.'!$B$13:$AE$103,91,FALSE)</f>
        <v>0</v>
      </c>
      <c r="E560" s="109">
        <f>D560*'Budget et Recensement'!$B$4</f>
        <v>0</v>
      </c>
      <c r="F560" s="248">
        <f>(D560/'BORDEREAU DE COMMANDE'!$D$40)*'Budget et Recensement'!$B$4</f>
        <v>0</v>
      </c>
      <c r="G560" s="110">
        <f>(E560/'BORDEREAU DE COMMANDE'!$D$40)*('BORDEREAU DE COMMANDE'!$E$40)</f>
        <v>0</v>
      </c>
    </row>
    <row r="561" spans="1:7" s="48" customFormat="1" ht="15.6" customHeight="1">
      <c r="A561" s="131">
        <f>'Budget et Recensement'!$A$27</f>
        <v>18</v>
      </c>
      <c r="B561" s="93">
        <f t="shared" si="16"/>
        <v>72518</v>
      </c>
      <c r="C561" s="107" t="str">
        <f t="shared" si="16"/>
        <v>Pull Up Extra TTG 173-203cm (68-80po)</v>
      </c>
      <c r="D561" s="118">
        <f>HLOOKUP(B561,'Liste de Distrib. Hebd.'!$B$13:$AE$103,91,FALSE)</f>
        <v>0</v>
      </c>
      <c r="E561" s="109">
        <f>D561*'Budget et Recensement'!$B$4</f>
        <v>0</v>
      </c>
      <c r="F561" s="248">
        <f>(D561/'BORDEREAU DE COMMANDE'!$D$41)*'Budget et Recensement'!$B$4</f>
        <v>0</v>
      </c>
      <c r="G561" s="110">
        <f>(E561/'BORDEREAU DE COMMANDE'!$D$41)*('BORDEREAU DE COMMANDE'!$E$41)</f>
        <v>0</v>
      </c>
    </row>
    <row r="562" spans="1:7" s="48" customFormat="1" ht="15.6" customHeight="1">
      <c r="A562" s="131">
        <f>'Budget et Recensement'!$A$27</f>
        <v>18</v>
      </c>
      <c r="B562" s="93">
        <f t="shared" si="16"/>
        <v>72235</v>
      </c>
      <c r="C562" s="107" t="str">
        <f t="shared" si="16"/>
        <v>Pull Up Super M 86-112cm (34-44po)</v>
      </c>
      <c r="D562" s="118">
        <f>HLOOKUP(B562,'Liste de Distrib. Hebd.'!$B$13:$AE$103,91,FALSE)</f>
        <v>0</v>
      </c>
      <c r="E562" s="109">
        <f>D562*'Budget et Recensement'!$B$4</f>
        <v>0</v>
      </c>
      <c r="F562" s="248">
        <f>(D562/'BORDEREAU DE COMMANDE'!$D$42)*'Budget et Recensement'!$B$4</f>
        <v>0</v>
      </c>
      <c r="G562" s="110">
        <f>(E562/'BORDEREAU DE COMMANDE'!$D$42)*('BORDEREAU DE COMMANDE'!$E$42)</f>
        <v>0</v>
      </c>
    </row>
    <row r="563" spans="1:7" s="48" customFormat="1" ht="15.6" customHeight="1">
      <c r="A563" s="131">
        <f>'Budget et Recensement'!$A$27</f>
        <v>18</v>
      </c>
      <c r="B563" s="93">
        <f t="shared" si="16"/>
        <v>72325</v>
      </c>
      <c r="C563" s="107" t="str">
        <f t="shared" si="16"/>
        <v>Pull Up Super G 114-147cm (45-58po)</v>
      </c>
      <c r="D563" s="118">
        <f>HLOOKUP(B563,'Liste de Distrib. Hebd.'!$B$13:$AE$103,91,FALSE)</f>
        <v>0</v>
      </c>
      <c r="E563" s="109">
        <f>D563*'Budget et Recensement'!$B$4</f>
        <v>0</v>
      </c>
      <c r="F563" s="248">
        <f>(D563/'BORDEREAU DE COMMANDE'!$D$43)*'Budget et Recensement'!$B$4</f>
        <v>0</v>
      </c>
      <c r="G563" s="110">
        <f>(E563/'BORDEREAU DE COMMANDE'!$D$43)*('BORDEREAU DE COMMANDE'!$E$43)</f>
        <v>0</v>
      </c>
    </row>
    <row r="564" spans="1:7" s="48" customFormat="1" ht="15.6" customHeight="1">
      <c r="A564" s="131">
        <f>'Budget et Recensement'!$A$27</f>
        <v>18</v>
      </c>
      <c r="B564" s="93">
        <f t="shared" si="16"/>
        <v>72427</v>
      </c>
      <c r="C564" s="107" t="str">
        <f t="shared" si="16"/>
        <v>Pull Up Super TG 140-168cm (55-66po)</v>
      </c>
      <c r="D564" s="118">
        <f>HLOOKUP(B564,'Liste de Distrib. Hebd.'!$B$13:$AE$103,91,FALSE)</f>
        <v>0</v>
      </c>
      <c r="E564" s="109">
        <f>D564*'Budget et Recensement'!$B$4</f>
        <v>0</v>
      </c>
      <c r="F564" s="248">
        <f>(D564/'BORDEREAU DE COMMANDE'!$D$44)*'Budget et Recensement'!$B$4</f>
        <v>0</v>
      </c>
      <c r="G564" s="110">
        <f>(E564/'BORDEREAU DE COMMANDE'!$D$44)*('BORDEREAU DE COMMANDE'!$E$44)</f>
        <v>0</v>
      </c>
    </row>
    <row r="565" spans="1:7" s="48" customFormat="1" ht="15.6" customHeight="1">
      <c r="A565" s="131">
        <f>'Budget et Recensement'!$A$27</f>
        <v>18</v>
      </c>
      <c r="B565" s="93">
        <f t="shared" si="16"/>
        <v>50600</v>
      </c>
      <c r="C565" s="107" t="str">
        <f t="shared" si="16"/>
        <v>Coussinet pour homme</v>
      </c>
      <c r="D565" s="118">
        <f>HLOOKUP(B565,'Liste de Distrib. Hebd.'!$B$13:$AE$103,91,FALSE)</f>
        <v>0</v>
      </c>
      <c r="E565" s="109">
        <f>D565*'Budget et Recensement'!$B$4</f>
        <v>0</v>
      </c>
      <c r="F565" s="248">
        <f>(D565/'BORDEREAU DE COMMANDE'!$D$45)*'Budget et Recensement'!$B$4</f>
        <v>0</v>
      </c>
      <c r="G565" s="110">
        <f>(E565/'BORDEREAU DE COMMANDE'!$D$45)*('BORDEREAU DE COMMANDE'!$E$45)</f>
        <v>0</v>
      </c>
    </row>
    <row r="566" spans="1:7" s="48" customFormat="1" ht="15.6" customHeight="1">
      <c r="A566" s="131">
        <f>'Budget et Recensement'!$A$27</f>
        <v>18</v>
      </c>
      <c r="B566" s="93">
        <f t="shared" si="16"/>
        <v>62418</v>
      </c>
      <c r="C566" s="107" t="str">
        <f t="shared" si="16"/>
        <v>Coussinet regulier de jour (Bleu)</v>
      </c>
      <c r="D566" s="118">
        <f>HLOOKUP(B566,'Liste de Distrib. Hebd.'!$B$13:$AE$103,91,FALSE)</f>
        <v>0</v>
      </c>
      <c r="E566" s="109">
        <f>D566*'Budget et Recensement'!$B$4</f>
        <v>0</v>
      </c>
      <c r="F566" s="248">
        <f>(D566/'BORDEREAU DE COMMANDE'!$D$46)*'Budget et Recensement'!$B$4</f>
        <v>0</v>
      </c>
      <c r="G566" s="110">
        <f>(E566/'BORDEREAU DE COMMANDE'!$D$46)*('BORDEREAU DE COMMANDE'!$E$46)</f>
        <v>0</v>
      </c>
    </row>
    <row r="567" spans="1:7" s="48" customFormat="1" ht="15.6" customHeight="1">
      <c r="A567" s="131">
        <f>'Budget et Recensement'!$A$27</f>
        <v>18</v>
      </c>
      <c r="B567" s="93">
        <f t="shared" si="16"/>
        <v>62618</v>
      </c>
      <c r="C567" s="107" t="str">
        <f t="shared" si="16"/>
        <v>Coussinet Plus de jour (Jaune)</v>
      </c>
      <c r="D567" s="118">
        <f>HLOOKUP(B567,'Liste de Distrib. Hebd.'!$B$13:$AE$103,91,FALSE)</f>
        <v>0</v>
      </c>
      <c r="E567" s="109">
        <f>D567*'Budget et Recensement'!$B$4</f>
        <v>0</v>
      </c>
      <c r="F567" s="248">
        <f>(D567/'BORDEREAU DE COMMANDE'!$D$47)*'Budget et Recensement'!$B$4</f>
        <v>0</v>
      </c>
      <c r="G567" s="110">
        <f>(E567/'BORDEREAU DE COMMANDE'!$D$47)*('BORDEREAU DE COMMANDE'!$E$47)</f>
        <v>0</v>
      </c>
    </row>
    <row r="568" spans="1:7" s="48" customFormat="1" ht="15.6" customHeight="1">
      <c r="A568" s="131">
        <f>'Budget et Recensement'!$A$27</f>
        <v>18</v>
      </c>
      <c r="B568" s="93">
        <f t="shared" si="16"/>
        <v>62718</v>
      </c>
      <c r="C568" s="107" t="str">
        <f t="shared" si="16"/>
        <v>Coussinet Super nuit (Vert)</v>
      </c>
      <c r="D568" s="118">
        <f>HLOOKUP(B568,'Liste de Distrib. Hebd.'!$B$13:$AE$103,91,FALSE)</f>
        <v>0</v>
      </c>
      <c r="E568" s="109">
        <f>D568*'Budget et Recensement'!$B$4</f>
        <v>0</v>
      </c>
      <c r="F568" s="248">
        <f>(D568/'BORDEREAU DE COMMANDE'!$D$48)*'Budget et Recensement'!$B$4</f>
        <v>0</v>
      </c>
      <c r="G568" s="110">
        <f>(E568/'BORDEREAU DE COMMANDE'!$D$48)*('BORDEREAU DE COMMANDE'!$E$48)</f>
        <v>0</v>
      </c>
    </row>
    <row r="569" spans="1:7" s="48" customFormat="1" ht="15.6" customHeight="1">
      <c r="A569" s="131">
        <f>'Budget et Recensement'!$A$27</f>
        <v>18</v>
      </c>
      <c r="B569" s="93">
        <f t="shared" si="16"/>
        <v>62321</v>
      </c>
      <c r="C569" s="107" t="str">
        <f t="shared" si="16"/>
        <v>Coussinet Extra Comfort</v>
      </c>
      <c r="D569" s="118">
        <f>HLOOKUP(B569,'Liste de Distrib. Hebd.'!$B$13:$AE$103,91,FALSE)</f>
        <v>0</v>
      </c>
      <c r="E569" s="109">
        <f>D569*'Budget et Recensement'!$B$4</f>
        <v>0</v>
      </c>
      <c r="F569" s="248">
        <f>(D569/'BORDEREAU DE COMMANDE'!$D$49)*'Budget et Recensement'!$B$4</f>
        <v>0</v>
      </c>
      <c r="G569" s="110">
        <f>(E569/'BORDEREAU DE COMMANDE'!$D$49)*('BORDEREAU DE COMMANDE'!$E$49)</f>
        <v>0</v>
      </c>
    </row>
    <row r="570" spans="1:7" s="48" customFormat="1" ht="15.6" customHeight="1">
      <c r="A570" s="131">
        <f>'Budget et Recensement'!$A$27</f>
        <v>18</v>
      </c>
      <c r="B570" s="93">
        <f t="shared" si="16"/>
        <v>66100</v>
      </c>
      <c r="C570" s="107" t="str">
        <f t="shared" si="16"/>
        <v>Culotte Petite 4 attaches 56-91cm (22-36po)</v>
      </c>
      <c r="D570" s="118">
        <f>HLOOKUP(B570,'Liste de Distrib. Hebd.'!$B$13:$AE$103,91,FALSE)</f>
        <v>0</v>
      </c>
      <c r="E570" s="109">
        <f>D570*'Budget et Recensement'!$B$4</f>
        <v>0</v>
      </c>
      <c r="F570" s="248">
        <f>(D570/'BORDEREAU DE COMMANDE'!$D$50)*'Budget et Recensement'!$B$4</f>
        <v>0</v>
      </c>
      <c r="G570" s="110">
        <f>(E570/'BORDEREAU DE COMMANDE'!$D$50)*('BORDEREAU DE COMMANDE'!$E$50)</f>
        <v>0</v>
      </c>
    </row>
    <row r="571" spans="1:7" s="48" customFormat="1" ht="15.6" customHeight="1">
      <c r="A571" s="131">
        <f>'Budget et Recensement'!$A$27</f>
        <v>18</v>
      </c>
      <c r="B571" s="93">
        <f t="shared" si="16"/>
        <v>67802</v>
      </c>
      <c r="C571" s="107" t="str">
        <f t="shared" si="16"/>
        <v>Culotte Stretch Ultra M/R 84-132cm (35-52po)</v>
      </c>
      <c r="D571" s="118">
        <f>HLOOKUP(B571,'Liste de Distrib. Hebd.'!$B$13:$AE$103,91,FALSE)</f>
        <v>0</v>
      </c>
      <c r="E571" s="109">
        <f>D571*'Budget et Recensement'!$B$4</f>
        <v>0</v>
      </c>
      <c r="F571" s="248">
        <f>(D571/'BORDEREAU DE COMMANDE'!$D$51)*'Budget et Recensement'!$B$4</f>
        <v>0</v>
      </c>
      <c r="G571" s="110">
        <f>(E571/'BORDEREAU DE COMMANDE'!$D$51)*('BORDEREAU DE COMMANDE'!$E$51)</f>
        <v>0</v>
      </c>
    </row>
    <row r="572" spans="1:7" s="48" customFormat="1" ht="15.6" customHeight="1">
      <c r="A572" s="131">
        <f>'Budget et Recensement'!$A$27</f>
        <v>18</v>
      </c>
      <c r="B572" s="93">
        <f t="shared" si="16"/>
        <v>67803</v>
      </c>
      <c r="C572" s="107" t="str">
        <f t="shared" si="16"/>
        <v>Culotte Stretch Ultra L/XL 104-163cm (41-64po)</v>
      </c>
      <c r="D572" s="118">
        <f>HLOOKUP(B572,'Liste de Distrib. Hebd.'!$B$13:$AE$103,91,FALSE)</f>
        <v>0</v>
      </c>
      <c r="E572" s="109">
        <f>D572*'Budget et Recensement'!$B$4</f>
        <v>0</v>
      </c>
      <c r="F572" s="248">
        <f>(D572/'BORDEREAU DE COMMANDE'!$D$52)*'Budget et Recensement'!$B$4</f>
        <v>0</v>
      </c>
      <c r="G572" s="110">
        <f>(E572/'BORDEREAU DE COMMANDE'!$D$52)*('BORDEREAU DE COMMANDE'!$E$52)</f>
        <v>0</v>
      </c>
    </row>
    <row r="573" spans="1:7" s="48" customFormat="1" ht="15.6" customHeight="1">
      <c r="A573" s="131">
        <f>'Budget et Recensement'!$A$27</f>
        <v>18</v>
      </c>
      <c r="B573" s="93">
        <f t="shared" si="16"/>
        <v>61390</v>
      </c>
      <c r="C573" s="107" t="str">
        <f t="shared" si="16"/>
        <v>Culotte Stretch Ultra TTG 163-178cm (64-70po)</v>
      </c>
      <c r="D573" s="118">
        <f>HLOOKUP(B573,'Liste de Distrib. Hebd.'!$B$13:$AE$103,91,FALSE)</f>
        <v>0</v>
      </c>
      <c r="E573" s="109">
        <f>D573*'Budget et Recensement'!$B$4</f>
        <v>0</v>
      </c>
      <c r="F573" s="248">
        <f>(D573/'BORDEREAU DE COMMANDE'!$D$53)*'Budget et Recensement'!$B$4</f>
        <v>0</v>
      </c>
      <c r="G573" s="110">
        <f>(E573/'BORDEREAU DE COMMANDE'!$D$53)*('BORDEREAU DE COMMANDE'!$E$53)</f>
        <v>0</v>
      </c>
    </row>
    <row r="574" spans="1:7" s="48" customFormat="1" ht="15.6" customHeight="1">
      <c r="A574" s="131">
        <f>'Budget et Recensement'!$A$27</f>
        <v>18</v>
      </c>
      <c r="B574" s="93">
        <f t="shared" si="16"/>
        <v>61391</v>
      </c>
      <c r="C574" s="107" t="str">
        <f t="shared" si="16"/>
        <v>Culotte Stretch Super TTTG 175-244cm (69-96po)</v>
      </c>
      <c r="D574" s="118">
        <f>HLOOKUP(B574,'Liste de Distrib. Hebd.'!$B$13:$AE$103,91,FALSE)</f>
        <v>0</v>
      </c>
      <c r="E574" s="109">
        <f>D574*'Budget et Recensement'!$B$4</f>
        <v>0</v>
      </c>
      <c r="F574" s="248">
        <f>(D574/'BORDEREAU DE COMMANDE'!$D$54)*'Budget et Recensement'!$B$4</f>
        <v>0</v>
      </c>
      <c r="G574" s="110">
        <f>(E574/'BORDEREAU DE COMMANDE'!$D$54)*('BORDEREAU DE COMMANDE'!$E$54)</f>
        <v>0</v>
      </c>
    </row>
    <row r="575" spans="1:7" s="48" customFormat="1" ht="15.6" customHeight="1">
      <c r="A575" s="131">
        <f>'Budget et Recensement'!$A$27</f>
        <v>18</v>
      </c>
      <c r="B575" s="93">
        <f t="shared" si="16"/>
        <v>67902</v>
      </c>
      <c r="C575" s="107" t="str">
        <f t="shared" si="16"/>
        <v>Culotte Stretch Super M/R 84-132cm (33-52po)</v>
      </c>
      <c r="D575" s="118">
        <f>HLOOKUP(B575,'Liste de Distrib. Hebd.'!$B$13:$AE$103,91,FALSE)</f>
        <v>0</v>
      </c>
      <c r="E575" s="109">
        <f>D575*'Budget et Recensement'!$B$4</f>
        <v>0</v>
      </c>
      <c r="F575" s="248">
        <f>(D575/'BORDEREAU DE COMMANDE'!$D$55)*'Budget et Recensement'!$B$4</f>
        <v>0</v>
      </c>
      <c r="G575" s="110">
        <f>(E575/'BORDEREAU DE COMMANDE'!$D$55)*('BORDEREAU DE COMMANDE'!$E$55)</f>
        <v>0</v>
      </c>
    </row>
    <row r="576" spans="1:7" s="48" customFormat="1" ht="15.6" customHeight="1">
      <c r="A576" s="131">
        <f>'Budget et Recensement'!$A$27</f>
        <v>18</v>
      </c>
      <c r="B576" s="93">
        <f t="shared" si="16"/>
        <v>67903</v>
      </c>
      <c r="C576" s="107" t="str">
        <f t="shared" si="16"/>
        <v>Culotte Stretch Super L/XL 104-163cm (41-64po)</v>
      </c>
      <c r="D576" s="118">
        <f>HLOOKUP(B576,'Liste de Distrib. Hebd.'!$B$13:$AE$103,91,FALSE)</f>
        <v>0</v>
      </c>
      <c r="E576" s="109">
        <f>D576*'Budget et Recensement'!$B$4</f>
        <v>0</v>
      </c>
      <c r="F576" s="248">
        <f>(D576/'BORDEREAU DE COMMANDE'!$D$56)*'Budget et Recensement'!$B$4</f>
        <v>0</v>
      </c>
      <c r="G576" s="110">
        <f>(E576/'BORDEREAU DE COMMANDE'!$D$56)*('BORDEREAU DE COMMANDE'!$E$56)</f>
        <v>0</v>
      </c>
    </row>
    <row r="577" spans="1:7" s="48" customFormat="1" ht="15.6" customHeight="1">
      <c r="A577" s="131">
        <f>'Budget et Recensement'!$A$27</f>
        <v>18</v>
      </c>
      <c r="B577" s="93">
        <f t="shared" si="16"/>
        <v>67804</v>
      </c>
      <c r="C577" s="107" t="str">
        <f t="shared" si="16"/>
        <v>Culotte Flex Super #8 61-87cm (24-34po)</v>
      </c>
      <c r="D577" s="118">
        <f>HLOOKUP(B577,'Liste de Distrib. Hebd.'!$B$13:$AE$103,91,FALSE)</f>
        <v>0</v>
      </c>
      <c r="E577" s="109">
        <f>D577*'Budget et Recensement'!$B$4</f>
        <v>0</v>
      </c>
      <c r="F577" s="248">
        <f>(D577/'BORDEREAU DE COMMANDE'!$D$57)*'Budget et Recensement'!$B$4</f>
        <v>0</v>
      </c>
      <c r="G577" s="110">
        <f>(E577/'BORDEREAU DE COMMANDE'!$D$57)*('BORDEREAU DE COMMANDE'!$E$57)</f>
        <v>0</v>
      </c>
    </row>
    <row r="578" spans="1:7" s="48" customFormat="1" ht="15.6" customHeight="1">
      <c r="A578" s="131">
        <f>'Budget et Recensement'!$A$27</f>
        <v>18</v>
      </c>
      <c r="B578" s="93">
        <f t="shared" si="16"/>
        <v>67805</v>
      </c>
      <c r="C578" s="107" t="str">
        <f t="shared" si="16"/>
        <v>Culotte Flex Super #12 71-107cm (28-42po)</v>
      </c>
      <c r="D578" s="118">
        <f>HLOOKUP(B578,'Liste de Distrib. Hebd.'!$B$13:$AE$103,91,FALSE)</f>
        <v>0</v>
      </c>
      <c r="E578" s="109">
        <f>D578*'Budget et Recensement'!$B$4</f>
        <v>0</v>
      </c>
      <c r="F578" s="248">
        <f>(D578/'BORDEREAU DE COMMANDE'!$D$58)*'Budget et Recensement'!$B$4</f>
        <v>0</v>
      </c>
      <c r="G578" s="110">
        <f>(E578/'BORDEREAU DE COMMANDE'!$D$58)*('BORDEREAU DE COMMANDE'!$E$58)</f>
        <v>0</v>
      </c>
    </row>
    <row r="579" spans="1:7" s="48" customFormat="1" ht="15.6" customHeight="1">
      <c r="A579" s="131">
        <f>'Budget et Recensement'!$A$27</f>
        <v>18</v>
      </c>
      <c r="B579" s="93">
        <f t="shared" si="16"/>
        <v>67806</v>
      </c>
      <c r="C579" s="107" t="str">
        <f t="shared" si="16"/>
        <v>Culotte Flex Super #16 84-27cm (33-50po)</v>
      </c>
      <c r="D579" s="118">
        <f>HLOOKUP(B579,'Liste de Distrib. Hebd.'!$B$13:$AE$103,91,FALSE)</f>
        <v>0</v>
      </c>
      <c r="E579" s="109">
        <f>D579*'Budget et Recensement'!$B$4</f>
        <v>0</v>
      </c>
      <c r="F579" s="248">
        <f>(D579/'BORDEREAU DE COMMANDE'!$D$59)*'Budget et Recensement'!$B$4</f>
        <v>0</v>
      </c>
      <c r="G579" s="110">
        <f>(E579/'BORDEREAU DE COMMANDE'!$D$59)*('BORDEREAU DE COMMANDE'!$E$59)</f>
        <v>0</v>
      </c>
    </row>
    <row r="580" spans="1:7" s="48" customFormat="1" ht="15.6" customHeight="1">
      <c r="A580" s="131">
        <f>'Budget et Recensement'!$A$27</f>
        <v>18</v>
      </c>
      <c r="B580" s="93">
        <f t="shared" si="16"/>
        <v>67807</v>
      </c>
      <c r="C580" s="107" t="str">
        <f t="shared" si="16"/>
        <v>Culotte Flex Super #20 104-155cm (41-61po)</v>
      </c>
      <c r="D580" s="118">
        <f>HLOOKUP(B580,'Liste de Distrib. Hebd.'!$B$13:$AE$103,91,FALSE)</f>
        <v>0</v>
      </c>
      <c r="E580" s="109">
        <f>D580*'Budget et Recensement'!$B$4</f>
        <v>0</v>
      </c>
      <c r="F580" s="248">
        <f>(D580/'BORDEREAU DE COMMANDE'!$D$60)*'Budget et Recensement'!$B$4</f>
        <v>0</v>
      </c>
      <c r="G580" s="110">
        <f>(E580/'BORDEREAU DE COMMANDE'!$D$60)*('BORDEREAU DE COMMANDE'!$E$60)</f>
        <v>0</v>
      </c>
    </row>
    <row r="581" spans="1:7" s="48" customFormat="1" ht="15.6" customHeight="1">
      <c r="A581" s="131">
        <f>'Budget et Recensement'!$A$27</f>
        <v>18</v>
      </c>
      <c r="B581" s="93">
        <f t="shared" si="16"/>
        <v>61375</v>
      </c>
      <c r="C581" s="107" t="str">
        <f t="shared" si="16"/>
        <v>Culotte Bariatrique Ultra Peche 152-63cm (60-64po)</v>
      </c>
      <c r="D581" s="118">
        <f>HLOOKUP(B581,'Liste de Distrib. Hebd.'!$B$13:$AE$103,91,FALSE)</f>
        <v>0</v>
      </c>
      <c r="E581" s="109">
        <f>D581*'Budget et Recensement'!$B$4</f>
        <v>0</v>
      </c>
      <c r="F581" s="248">
        <f>(D581/'BORDEREAU DE COMMANDE'!$D$61)*'Budget et Recensement'!$B$4</f>
        <v>0</v>
      </c>
      <c r="G581" s="110">
        <f>(E581/'BORDEREAU DE COMMANDE'!$D$61)*('BORDEREAU DE COMMANDE'!$E$61)</f>
        <v>0</v>
      </c>
    </row>
    <row r="582" spans="1:7" s="48" customFormat="1" ht="15.6" customHeight="1" thickBot="1">
      <c r="A582" s="125"/>
      <c r="B582" s="94"/>
      <c r="C582" s="126"/>
      <c r="D582" s="127"/>
      <c r="E582" s="128"/>
      <c r="F582" s="249"/>
      <c r="G582" s="115"/>
    </row>
    <row r="583" spans="1:7" ht="12" customHeight="1">
      <c r="D583" s="100"/>
    </row>
    <row r="584" spans="1:7" ht="12" customHeight="1">
      <c r="D584" s="100"/>
    </row>
    <row r="585" spans="1:7" ht="12" customHeight="1">
      <c r="D585" s="100"/>
    </row>
    <row r="586" spans="1:7" ht="12" customHeight="1">
      <c r="D586" s="100"/>
    </row>
    <row r="587" spans="1:7" ht="12" customHeight="1">
      <c r="D587" s="100"/>
    </row>
    <row r="588" spans="1:7" ht="12" customHeight="1">
      <c r="D588" s="100"/>
    </row>
    <row r="589" spans="1:7" ht="12" customHeight="1">
      <c r="D589" s="100"/>
    </row>
    <row r="590" spans="1:7" ht="12" customHeight="1">
      <c r="D590" s="100"/>
    </row>
    <row r="591" spans="1:7" ht="12" customHeight="1">
      <c r="D591" s="100"/>
    </row>
    <row r="592" spans="1:7" ht="12" customHeight="1">
      <c r="D592" s="100"/>
    </row>
    <row r="593" spans="4:4" ht="12" customHeight="1">
      <c r="D593" s="100"/>
    </row>
    <row r="594" spans="4:4" ht="12" customHeight="1">
      <c r="D594" s="100"/>
    </row>
    <row r="595" spans="4:4" ht="12" customHeight="1">
      <c r="D595" s="100"/>
    </row>
    <row r="596" spans="4:4" ht="12" customHeight="1">
      <c r="D596" s="100"/>
    </row>
    <row r="597" spans="4:4" ht="12" customHeight="1">
      <c r="D597" s="100"/>
    </row>
    <row r="598" spans="4:4" ht="12" customHeight="1">
      <c r="D598" s="100"/>
    </row>
    <row r="599" spans="4:4" ht="12" customHeight="1">
      <c r="D599" s="100"/>
    </row>
    <row r="600" spans="4:4" ht="12" customHeight="1">
      <c r="D600" s="100"/>
    </row>
    <row r="601" spans="4:4" ht="12" customHeight="1">
      <c r="D601" s="100"/>
    </row>
    <row r="602" spans="4:4" ht="12" customHeight="1">
      <c r="D602" s="100"/>
    </row>
    <row r="603" spans="4:4" ht="12" customHeight="1">
      <c r="D603" s="100"/>
    </row>
    <row r="604" spans="4:4" ht="12" customHeight="1">
      <c r="D604" s="100"/>
    </row>
    <row r="605" spans="4:4" ht="12" customHeight="1">
      <c r="D605" s="100"/>
    </row>
    <row r="606" spans="4:4" ht="12" customHeight="1">
      <c r="D606" s="100"/>
    </row>
    <row r="607" spans="4:4" ht="12" customHeight="1">
      <c r="D607" s="100"/>
    </row>
    <row r="608" spans="4:4" ht="12" customHeight="1">
      <c r="D608" s="100"/>
    </row>
    <row r="609" spans="4:4" ht="12" customHeight="1">
      <c r="D609" s="100"/>
    </row>
    <row r="610" spans="4:4" ht="12" customHeight="1">
      <c r="D610" s="100"/>
    </row>
    <row r="611" spans="4:4" ht="12" customHeight="1">
      <c r="D611" s="100"/>
    </row>
    <row r="612" spans="4:4" ht="12" customHeight="1">
      <c r="D612" s="100"/>
    </row>
    <row r="613" spans="4:4" ht="12" customHeight="1">
      <c r="D613" s="100"/>
    </row>
    <row r="614" spans="4:4" ht="12" customHeight="1">
      <c r="D614" s="100"/>
    </row>
    <row r="615" spans="4:4" ht="12" customHeight="1">
      <c r="D615" s="100"/>
    </row>
    <row r="616" spans="4:4" ht="12" customHeight="1">
      <c r="D616" s="100"/>
    </row>
    <row r="617" spans="4:4" ht="12" customHeight="1">
      <c r="D617" s="100"/>
    </row>
    <row r="618" spans="4:4" ht="12" customHeight="1">
      <c r="D618" s="100"/>
    </row>
    <row r="619" spans="4:4" ht="12" customHeight="1">
      <c r="D619" s="100"/>
    </row>
    <row r="620" spans="4:4" ht="12" customHeight="1">
      <c r="D620" s="100"/>
    </row>
    <row r="621" spans="4:4" ht="12" customHeight="1">
      <c r="D621" s="100"/>
    </row>
    <row r="622" spans="4:4" ht="12" customHeight="1">
      <c r="D622" s="100"/>
    </row>
    <row r="623" spans="4:4" ht="12" customHeight="1">
      <c r="D623" s="100"/>
    </row>
    <row r="624" spans="4:4" ht="12" customHeight="1">
      <c r="D624" s="100"/>
    </row>
    <row r="625" spans="4:4" ht="12" customHeight="1">
      <c r="D625" s="100"/>
    </row>
    <row r="626" spans="4:4" ht="12" customHeight="1">
      <c r="D626" s="100"/>
    </row>
    <row r="627" spans="4:4" ht="12" customHeight="1">
      <c r="D627" s="100"/>
    </row>
    <row r="628" spans="4:4" ht="12" customHeight="1">
      <c r="D628" s="100"/>
    </row>
    <row r="629" spans="4:4" ht="12" customHeight="1">
      <c r="D629" s="100"/>
    </row>
    <row r="630" spans="4:4" ht="12" customHeight="1">
      <c r="D630" s="100"/>
    </row>
    <row r="631" spans="4:4" ht="12" customHeight="1">
      <c r="D631" s="100"/>
    </row>
    <row r="632" spans="4:4" ht="12" customHeight="1">
      <c r="D632" s="100"/>
    </row>
    <row r="633" spans="4:4" ht="12" customHeight="1">
      <c r="D633" s="100"/>
    </row>
    <row r="634" spans="4:4" ht="12" customHeight="1">
      <c r="D634" s="100"/>
    </row>
    <row r="635" spans="4:4" ht="12" customHeight="1">
      <c r="D635" s="100"/>
    </row>
    <row r="636" spans="4:4" ht="12" customHeight="1">
      <c r="D636" s="100"/>
    </row>
    <row r="637" spans="4:4" ht="12" customHeight="1">
      <c r="D637" s="100"/>
    </row>
    <row r="638" spans="4:4" ht="12" customHeight="1">
      <c r="D638" s="100"/>
    </row>
    <row r="639" spans="4:4" ht="12" customHeight="1">
      <c r="D639" s="100"/>
    </row>
    <row r="640" spans="4:4" ht="12" customHeight="1">
      <c r="D640" s="100"/>
    </row>
    <row r="641" spans="4:4" ht="12" customHeight="1">
      <c r="D641" s="100"/>
    </row>
    <row r="642" spans="4:4" ht="12" customHeight="1">
      <c r="D642" s="100"/>
    </row>
    <row r="643" spans="4:4" ht="12" customHeight="1">
      <c r="D643" s="100"/>
    </row>
    <row r="644" spans="4:4" ht="12" customHeight="1">
      <c r="D644" s="100"/>
    </row>
    <row r="645" spans="4:4" ht="12" customHeight="1">
      <c r="D645" s="100"/>
    </row>
    <row r="646" spans="4:4" ht="12" customHeight="1">
      <c r="D646" s="100"/>
    </row>
    <row r="647" spans="4:4" ht="12" customHeight="1">
      <c r="D647" s="100"/>
    </row>
    <row r="648" spans="4:4" ht="12" customHeight="1">
      <c r="D648" s="100"/>
    </row>
    <row r="649" spans="4:4" ht="12" customHeight="1">
      <c r="D649" s="100"/>
    </row>
    <row r="650" spans="4:4" ht="12" customHeight="1">
      <c r="D650" s="100"/>
    </row>
    <row r="651" spans="4:4" ht="12" customHeight="1">
      <c r="D651" s="100"/>
    </row>
    <row r="652" spans="4:4" ht="12" customHeight="1">
      <c r="D652" s="100"/>
    </row>
    <row r="653" spans="4:4" ht="12" customHeight="1">
      <c r="D653" s="100"/>
    </row>
    <row r="654" spans="4:4" ht="12" customHeight="1">
      <c r="D654" s="100"/>
    </row>
    <row r="655" spans="4:4" ht="12" customHeight="1">
      <c r="D655" s="100"/>
    </row>
    <row r="656" spans="4:4" ht="12" customHeight="1">
      <c r="D656" s="100"/>
    </row>
    <row r="657" spans="4:4" ht="12" customHeight="1">
      <c r="D657" s="100"/>
    </row>
    <row r="658" spans="4:4" ht="12" customHeight="1">
      <c r="D658" s="100"/>
    </row>
    <row r="659" spans="4:4" ht="12" customHeight="1">
      <c r="D659" s="100"/>
    </row>
    <row r="660" spans="4:4" ht="12" customHeight="1">
      <c r="D660" s="100"/>
    </row>
    <row r="661" spans="4:4" ht="12" customHeight="1">
      <c r="D661" s="100"/>
    </row>
    <row r="662" spans="4:4" ht="12" customHeight="1">
      <c r="D662" s="100"/>
    </row>
    <row r="663" spans="4:4" ht="12" customHeight="1">
      <c r="D663" s="100"/>
    </row>
    <row r="664" spans="4:4" ht="12" customHeight="1">
      <c r="D664" s="100"/>
    </row>
    <row r="665" spans="4:4" ht="12" customHeight="1">
      <c r="D665" s="100"/>
    </row>
    <row r="666" spans="4:4" ht="12" customHeight="1">
      <c r="D666" s="100"/>
    </row>
    <row r="667" spans="4:4" ht="12" customHeight="1">
      <c r="D667" s="100"/>
    </row>
    <row r="668" spans="4:4" ht="12" customHeight="1">
      <c r="D668" s="100"/>
    </row>
    <row r="669" spans="4:4" ht="12" customHeight="1">
      <c r="D669" s="100"/>
    </row>
    <row r="670" spans="4:4" ht="12" customHeight="1">
      <c r="D670" s="100"/>
    </row>
    <row r="671" spans="4:4" ht="12" customHeight="1">
      <c r="D671" s="100"/>
    </row>
    <row r="672" spans="4:4" ht="12" customHeight="1">
      <c r="D672" s="100"/>
    </row>
    <row r="673" spans="4:4" ht="12" customHeight="1">
      <c r="D673" s="100"/>
    </row>
    <row r="674" spans="4:4" ht="12" customHeight="1">
      <c r="D674" s="100"/>
    </row>
    <row r="675" spans="4:4" ht="12" customHeight="1">
      <c r="D675" s="100"/>
    </row>
    <row r="676" spans="4:4" ht="12" customHeight="1">
      <c r="D676" s="100"/>
    </row>
    <row r="677" spans="4:4" ht="12" customHeight="1">
      <c r="D677" s="100"/>
    </row>
    <row r="678" spans="4:4" ht="12" customHeight="1">
      <c r="D678" s="100"/>
    </row>
    <row r="679" spans="4:4" ht="12" customHeight="1">
      <c r="D679" s="100"/>
    </row>
    <row r="680" spans="4:4" ht="12" customHeight="1">
      <c r="D680" s="100"/>
    </row>
    <row r="681" spans="4:4" ht="12" customHeight="1">
      <c r="D681" s="100"/>
    </row>
    <row r="682" spans="4:4" ht="12" customHeight="1">
      <c r="D682" s="100"/>
    </row>
    <row r="683" spans="4:4" ht="12" customHeight="1">
      <c r="D683" s="100"/>
    </row>
    <row r="684" spans="4:4" ht="12" customHeight="1">
      <c r="D684" s="100"/>
    </row>
    <row r="685" spans="4:4" ht="12" customHeight="1">
      <c r="D685" s="100"/>
    </row>
    <row r="686" spans="4:4" ht="12" customHeight="1">
      <c r="D686" s="100"/>
    </row>
    <row r="687" spans="4:4" ht="12" customHeight="1">
      <c r="D687" s="100"/>
    </row>
    <row r="688" spans="4:4" ht="12" customHeight="1">
      <c r="D688" s="100"/>
    </row>
    <row r="689" spans="4:4" ht="12" customHeight="1">
      <c r="D689" s="100"/>
    </row>
    <row r="690" spans="4:4" ht="12" customHeight="1">
      <c r="D690" s="100"/>
    </row>
    <row r="691" spans="4:4" ht="12" customHeight="1">
      <c r="D691" s="100"/>
    </row>
    <row r="692" spans="4:4" ht="12" customHeight="1">
      <c r="D692" s="100"/>
    </row>
    <row r="693" spans="4:4" ht="12" customHeight="1">
      <c r="D693" s="100"/>
    </row>
    <row r="694" spans="4:4" ht="12" customHeight="1">
      <c r="D694" s="100"/>
    </row>
    <row r="695" spans="4:4" ht="12" customHeight="1">
      <c r="D695" s="100"/>
    </row>
    <row r="696" spans="4:4" ht="12" customHeight="1">
      <c r="D696" s="100"/>
    </row>
    <row r="697" spans="4:4" ht="12" customHeight="1">
      <c r="D697" s="100"/>
    </row>
    <row r="698" spans="4:4" ht="12" customHeight="1">
      <c r="D698" s="100"/>
    </row>
    <row r="699" spans="4:4" ht="12" customHeight="1">
      <c r="D699" s="100"/>
    </row>
    <row r="700" spans="4:4" ht="12" customHeight="1">
      <c r="D700" s="100"/>
    </row>
    <row r="701" spans="4:4" ht="12" customHeight="1">
      <c r="D701" s="100"/>
    </row>
    <row r="702" spans="4:4" ht="12" customHeight="1">
      <c r="D702" s="100"/>
    </row>
    <row r="703" spans="4:4" ht="12" customHeight="1">
      <c r="D703" s="100"/>
    </row>
    <row r="704" spans="4:4" ht="12" customHeight="1">
      <c r="D704" s="100"/>
    </row>
    <row r="705" spans="4:4" ht="12" customHeight="1">
      <c r="D705" s="100"/>
    </row>
    <row r="706" spans="4:4" ht="12" customHeight="1">
      <c r="D706" s="100"/>
    </row>
    <row r="707" spans="4:4" ht="12" customHeight="1">
      <c r="D707" s="100"/>
    </row>
    <row r="708" spans="4:4" ht="12" customHeight="1">
      <c r="D708" s="100"/>
    </row>
    <row r="709" spans="4:4" ht="12" customHeight="1">
      <c r="D709" s="100"/>
    </row>
    <row r="710" spans="4:4" ht="12" customHeight="1">
      <c r="D710" s="100"/>
    </row>
    <row r="711" spans="4:4" ht="12" customHeight="1">
      <c r="D711" s="100"/>
    </row>
    <row r="712" spans="4:4" ht="12" customHeight="1">
      <c r="D712" s="100"/>
    </row>
    <row r="713" spans="4:4" ht="12" customHeight="1">
      <c r="D713" s="100"/>
    </row>
    <row r="714" spans="4:4" ht="12" customHeight="1">
      <c r="D714" s="100"/>
    </row>
    <row r="715" spans="4:4" ht="12" customHeight="1">
      <c r="D715" s="100"/>
    </row>
    <row r="716" spans="4:4" ht="12" customHeight="1">
      <c r="D716" s="100"/>
    </row>
    <row r="717" spans="4:4" ht="12" customHeight="1">
      <c r="D717" s="100"/>
    </row>
    <row r="718" spans="4:4" ht="12" customHeight="1">
      <c r="D718" s="100"/>
    </row>
    <row r="719" spans="4:4" ht="12" customHeight="1">
      <c r="D719" s="100"/>
    </row>
    <row r="720" spans="4:4" ht="12" customHeight="1">
      <c r="D720" s="100"/>
    </row>
    <row r="721" spans="4:4" ht="12" customHeight="1">
      <c r="D721" s="100"/>
    </row>
    <row r="722" spans="4:4" ht="12" customHeight="1">
      <c r="D722" s="100"/>
    </row>
    <row r="723" spans="4:4" ht="12" customHeight="1">
      <c r="D723" s="100"/>
    </row>
    <row r="724" spans="4:4" ht="12" customHeight="1">
      <c r="D724" s="100"/>
    </row>
    <row r="725" spans="4:4" ht="12" customHeight="1">
      <c r="D725" s="100"/>
    </row>
    <row r="726" spans="4:4" ht="12" customHeight="1">
      <c r="D726" s="100"/>
    </row>
    <row r="727" spans="4:4" ht="12" customHeight="1">
      <c r="D727" s="100"/>
    </row>
    <row r="728" spans="4:4" ht="12" customHeight="1">
      <c r="D728" s="100"/>
    </row>
    <row r="729" spans="4:4" ht="12" customHeight="1">
      <c r="D729" s="100"/>
    </row>
    <row r="730" spans="4:4" ht="12" customHeight="1">
      <c r="D730" s="100"/>
    </row>
    <row r="731" spans="4:4" ht="12" customHeight="1">
      <c r="D731" s="100"/>
    </row>
    <row r="732" spans="4:4" ht="12" customHeight="1">
      <c r="D732" s="100"/>
    </row>
    <row r="733" spans="4:4" ht="12" customHeight="1">
      <c r="D733" s="100"/>
    </row>
    <row r="734" spans="4:4" ht="12" customHeight="1">
      <c r="D734" s="100"/>
    </row>
    <row r="735" spans="4:4" ht="12" customHeight="1">
      <c r="D735" s="100"/>
    </row>
    <row r="736" spans="4:4" ht="12" customHeight="1">
      <c r="D736" s="100"/>
    </row>
    <row r="737" spans="4:4" ht="12" customHeight="1">
      <c r="D737" s="100"/>
    </row>
    <row r="738" spans="4:4" ht="12" customHeight="1">
      <c r="D738" s="100"/>
    </row>
  </sheetData>
  <sheetProtection algorithmName="SHA-512" hashValue="YFDeLxw8GlIF59cmw7mOZk4kPsNrfeIwJS6siU9tS840XG1KwnhHSnBKUlACmQMxlK1WhBdlrZeQTzVoMR/lsw==" saltValue="sGYuMKb5NBNGRAJLta6kBQ==" spinCount="100000" sheet="1" formatCells="0" formatColumns="0" formatRows="0" insertColumns="0" insertRows="0"/>
  <protectedRanges>
    <protectedRange sqref="D5:D6" name="Range2_5"/>
    <protectedRange sqref="E5:E6" name="Range2_2_2"/>
    <protectedRange sqref="F5:F6" name="Range2_3_2"/>
    <protectedRange sqref="A5:C6" name="Range2_6"/>
  </protectedRanges>
  <mergeCells count="6">
    <mergeCell ref="F5:F6"/>
    <mergeCell ref="C5:C6"/>
    <mergeCell ref="B5:B6"/>
    <mergeCell ref="A5:A6"/>
    <mergeCell ref="D5:D6"/>
    <mergeCell ref="E5:E6"/>
  </mergeCells>
  <phoneticPr fontId="0" type="noConversion"/>
  <pageMargins left="0.25" right="0.25" top="0.25" bottom="0.25" header="0.25" footer="0.25"/>
  <pageSetup fitToHeight="0" orientation="landscape" horizontalDpi="4294967293" r:id="rId1"/>
  <headerFooter alignWithMargins="0">
    <oddFooter>&amp;A&amp;R&amp;"Calibri"&amp;11&amp;K000000Page &amp;P_x000D_&amp;1#&amp;"Calibri"&amp;10&amp;K000000Essity Internal</oddFooter>
  </headerFooter>
  <rowBreaks count="17" manualBreakCount="17">
    <brk id="38" max="16383" man="1"/>
    <brk id="70" max="16383" man="1"/>
    <brk id="102" max="16383" man="1"/>
    <brk id="134" max="16383" man="1"/>
    <brk id="166" max="16383" man="1"/>
    <brk id="198" max="16383" man="1"/>
    <brk id="230" max="16383" man="1"/>
    <brk id="262" max="16383" man="1"/>
    <brk id="294" max="16383" man="1"/>
    <brk id="326" max="16383" man="1"/>
    <brk id="358" max="6" man="1"/>
    <brk id="390" max="6" man="1"/>
    <brk id="422" max="6" man="1"/>
    <brk id="454" max="6" man="1"/>
    <brk id="486" max="6" man="1"/>
    <brk id="518" max="5" man="1"/>
    <brk id="55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B913"/>
  <sheetViews>
    <sheetView topLeftCell="C1" zoomScale="90" zoomScaleNormal="90" workbookViewId="0">
      <pane ySplit="4" topLeftCell="A5" activePane="bottomLeft" state="frozen"/>
      <selection activeCell="E1" sqref="E1:L65536"/>
      <selection pane="bottomLeft" activeCell="L6" sqref="L6"/>
    </sheetView>
  </sheetViews>
  <sheetFormatPr defaultColWidth="9.140625" defaultRowHeight="12.75"/>
  <cols>
    <col min="1" max="1" width="15.5703125" style="26" customWidth="1"/>
    <col min="2" max="2" width="40.42578125" style="8" bestFit="1" customWidth="1"/>
    <col min="3" max="3" width="34.42578125" style="27" customWidth="1"/>
    <col min="4" max="4" width="9.7109375" style="11" customWidth="1"/>
    <col min="5" max="10" width="13.5703125" style="27" customWidth="1"/>
    <col min="11" max="11" width="13.42578125" style="27" customWidth="1"/>
    <col min="12" max="12" width="14.7109375" style="27" customWidth="1"/>
    <col min="13" max="13" width="14.5703125" style="9" customWidth="1"/>
    <col min="14" max="14" width="11.140625" style="25" hidden="1" customWidth="1"/>
    <col min="15" max="16384" width="9.140625" style="6"/>
  </cols>
  <sheetData>
    <row r="1" spans="1:28" s="22" customFormat="1" ht="18">
      <c r="A1" s="21" t="s">
        <v>152</v>
      </c>
      <c r="C1" s="23"/>
      <c r="D1" s="23"/>
      <c r="E1" s="23"/>
      <c r="F1" s="23"/>
      <c r="G1" s="23"/>
      <c r="H1" s="23"/>
      <c r="I1" s="23"/>
      <c r="J1" s="23"/>
      <c r="K1" s="23"/>
      <c r="L1" s="23"/>
      <c r="M1" s="24"/>
      <c r="N1" s="23"/>
      <c r="O1" s="313"/>
      <c r="Q1" s="328"/>
    </row>
    <row r="2" spans="1:28" s="22" customFormat="1" ht="18">
      <c r="A2" s="21">
        <f>IF('BORDEREAU DE COMMANDE'!C9="","",'BORDEREAU DE COMMANDE'!C9)</f>
        <v>1</v>
      </c>
      <c r="C2" s="23"/>
      <c r="D2" s="23"/>
      <c r="E2" s="23"/>
      <c r="F2" s="23"/>
      <c r="G2" s="23"/>
      <c r="H2" s="23"/>
      <c r="I2" s="23"/>
      <c r="J2" s="23"/>
      <c r="K2" s="23"/>
      <c r="L2" s="23"/>
      <c r="M2" s="24"/>
      <c r="N2" s="23"/>
      <c r="T2" s="7"/>
      <c r="U2" s="42"/>
      <c r="V2" s="42"/>
      <c r="W2" s="42"/>
      <c r="X2" s="42"/>
      <c r="Y2" s="42"/>
      <c r="Z2" s="42"/>
      <c r="AA2" s="43"/>
      <c r="AB2" s="43"/>
    </row>
    <row r="3" spans="1:28" ht="16.5" thickBot="1">
      <c r="A3" s="239">
        <f ca="1">'BORDEREAU DE COMMANDE'!C4</f>
        <v>45175</v>
      </c>
      <c r="B3" s="42"/>
      <c r="C3" s="67"/>
      <c r="D3" s="67"/>
      <c r="E3" s="405" t="s">
        <v>153</v>
      </c>
      <c r="F3" s="406"/>
      <c r="G3" s="406"/>
      <c r="H3" s="407" t="s">
        <v>154</v>
      </c>
      <c r="I3" s="406"/>
      <c r="J3" s="406"/>
      <c r="K3" s="408" t="s">
        <v>155</v>
      </c>
      <c r="L3" s="406"/>
      <c r="M3" s="406"/>
      <c r="N3" s="44"/>
      <c r="O3" s="42"/>
      <c r="P3" s="42"/>
      <c r="Q3" s="42"/>
      <c r="R3" s="42"/>
      <c r="S3" s="42"/>
      <c r="T3" s="313"/>
      <c r="U3" s="329"/>
      <c r="V3" s="42"/>
      <c r="W3" s="313"/>
      <c r="X3" s="42"/>
      <c r="Y3" s="42"/>
      <c r="Z3" s="42"/>
      <c r="AA3" s="43"/>
      <c r="AB3" s="43"/>
    </row>
    <row r="4" spans="1:28" s="146" customFormat="1" ht="40.5" customHeight="1" thickTop="1" thickBot="1">
      <c r="A4" s="230" t="s">
        <v>156</v>
      </c>
      <c r="B4" s="231" t="s">
        <v>157</v>
      </c>
      <c r="C4" s="231" t="s">
        <v>158</v>
      </c>
      <c r="D4" s="232" t="s">
        <v>159</v>
      </c>
      <c r="E4" s="233" t="s">
        <v>160</v>
      </c>
      <c r="F4" s="234" t="s">
        <v>161</v>
      </c>
      <c r="G4" s="234" t="s">
        <v>162</v>
      </c>
      <c r="H4" s="235" t="s">
        <v>160</v>
      </c>
      <c r="I4" s="236" t="s">
        <v>161</v>
      </c>
      <c r="J4" s="236" t="s">
        <v>162</v>
      </c>
      <c r="K4" s="237" t="s">
        <v>160</v>
      </c>
      <c r="L4" s="237" t="s">
        <v>161</v>
      </c>
      <c r="M4" s="238" t="s">
        <v>162</v>
      </c>
      <c r="N4" s="229"/>
      <c r="O4" s="330"/>
      <c r="P4" s="330"/>
      <c r="Q4" s="330"/>
      <c r="R4" s="330"/>
      <c r="S4" s="330"/>
      <c r="T4" s="331"/>
      <c r="U4" s="330"/>
      <c r="V4" s="330"/>
      <c r="W4" s="330"/>
      <c r="X4" s="330"/>
      <c r="Y4" s="332"/>
      <c r="Z4" s="332"/>
      <c r="AA4" s="332"/>
      <c r="AB4" s="333"/>
    </row>
    <row r="5" spans="1:28" s="147" customFormat="1" ht="20.100000000000001" customHeight="1">
      <c r="A5" s="355"/>
      <c r="B5" s="356"/>
      <c r="C5" s="357"/>
      <c r="D5" s="358"/>
      <c r="E5" s="359"/>
      <c r="F5" s="359"/>
      <c r="G5" s="359"/>
      <c r="H5" s="359"/>
      <c r="I5" s="359"/>
      <c r="J5" s="359"/>
      <c r="K5" s="359"/>
      <c r="L5" s="358"/>
      <c r="M5" s="360"/>
      <c r="N5" s="186"/>
      <c r="O5" s="334"/>
      <c r="P5" s="334"/>
      <c r="Q5" s="334"/>
      <c r="R5" s="334"/>
      <c r="S5" s="334"/>
      <c r="T5" s="335"/>
      <c r="U5" s="336"/>
      <c r="V5" s="334"/>
      <c r="W5" s="335"/>
      <c r="X5" s="334"/>
      <c r="Y5" s="330"/>
      <c r="Z5" s="330"/>
      <c r="AA5" s="330"/>
      <c r="AB5" s="337"/>
    </row>
    <row r="6" spans="1:28" s="147" customFormat="1" ht="20.100000000000001" customHeight="1">
      <c r="A6" s="361"/>
      <c r="B6" s="362"/>
      <c r="C6" s="363"/>
      <c r="D6" s="364"/>
      <c r="E6" s="365"/>
      <c r="F6" s="359"/>
      <c r="G6" s="359"/>
      <c r="H6" s="359"/>
      <c r="I6" s="359"/>
      <c r="J6" s="372"/>
      <c r="K6" s="367"/>
      <c r="L6" s="363"/>
      <c r="M6" s="366"/>
      <c r="N6" s="187"/>
      <c r="O6" s="334"/>
      <c r="P6" s="334"/>
      <c r="Q6" s="334"/>
      <c r="R6" s="334"/>
      <c r="S6" s="334"/>
      <c r="T6" s="335"/>
      <c r="U6" s="336"/>
      <c r="V6" s="334"/>
      <c r="W6" s="335"/>
      <c r="X6" s="334"/>
      <c r="Y6" s="330"/>
      <c r="Z6" s="330"/>
      <c r="AA6" s="330"/>
      <c r="AB6" s="337"/>
    </row>
    <row r="7" spans="1:28" s="147" customFormat="1" ht="20.100000000000001" customHeight="1">
      <c r="A7" s="355"/>
      <c r="B7" s="362"/>
      <c r="C7" s="363"/>
      <c r="D7" s="364"/>
      <c r="E7" s="365"/>
      <c r="F7" s="365"/>
      <c r="G7" s="365"/>
      <c r="H7" s="365"/>
      <c r="I7" s="365"/>
      <c r="J7" s="365"/>
      <c r="K7" s="365"/>
      <c r="L7" s="364"/>
      <c r="M7" s="366"/>
      <c r="N7" s="187"/>
      <c r="O7" s="334"/>
      <c r="P7" s="334"/>
      <c r="Q7" s="334"/>
      <c r="R7" s="334"/>
      <c r="S7" s="334"/>
      <c r="T7" s="335"/>
      <c r="U7" s="336"/>
      <c r="V7" s="334"/>
      <c r="W7" s="335"/>
      <c r="X7" s="334"/>
      <c r="Y7" s="330"/>
      <c r="Z7" s="330"/>
      <c r="AA7" s="330"/>
      <c r="AB7" s="337"/>
    </row>
    <row r="8" spans="1:28" s="147" customFormat="1" ht="20.100000000000001" customHeight="1">
      <c r="A8" s="361"/>
      <c r="B8" s="362"/>
      <c r="C8" s="363"/>
      <c r="D8" s="364"/>
      <c r="E8" s="365"/>
      <c r="F8" s="365"/>
      <c r="G8" s="365"/>
      <c r="H8" s="365"/>
      <c r="I8" s="365"/>
      <c r="J8" s="365"/>
      <c r="K8" s="365"/>
      <c r="L8" s="364"/>
      <c r="M8" s="366"/>
      <c r="N8" s="187"/>
      <c r="O8" s="334"/>
      <c r="P8" s="334"/>
      <c r="Q8" s="334"/>
      <c r="R8" s="334"/>
      <c r="S8" s="334"/>
      <c r="T8" s="335"/>
      <c r="U8" s="336"/>
      <c r="V8" s="334"/>
      <c r="W8" s="335"/>
      <c r="X8" s="334"/>
      <c r="Y8" s="330"/>
      <c r="Z8" s="330"/>
      <c r="AA8" s="330"/>
      <c r="AB8" s="337"/>
    </row>
    <row r="9" spans="1:28" s="147" customFormat="1" ht="20.100000000000001" customHeight="1">
      <c r="A9" s="361"/>
      <c r="B9" s="362"/>
      <c r="C9" s="363"/>
      <c r="D9" s="364"/>
      <c r="E9" s="365"/>
      <c r="F9" s="365"/>
      <c r="G9" s="365"/>
      <c r="H9" s="365"/>
      <c r="I9" s="365"/>
      <c r="J9" s="365"/>
      <c r="K9" s="365"/>
      <c r="L9" s="364" t="s">
        <v>163</v>
      </c>
      <c r="M9" s="366"/>
      <c r="N9" s="187"/>
      <c r="O9" s="334"/>
      <c r="P9" s="334"/>
      <c r="Q9" s="334"/>
      <c r="R9" s="334"/>
      <c r="S9" s="334"/>
      <c r="T9" s="335"/>
      <c r="U9" s="336"/>
      <c r="V9" s="334"/>
      <c r="W9" s="335"/>
      <c r="X9" s="334"/>
      <c r="Y9" s="330"/>
      <c r="Z9" s="330"/>
      <c r="AA9" s="330"/>
      <c r="AB9" s="337"/>
    </row>
    <row r="10" spans="1:28" s="147" customFormat="1" ht="20.100000000000001" customHeight="1">
      <c r="A10" s="361"/>
      <c r="B10" s="362"/>
      <c r="C10" s="363"/>
      <c r="D10" s="363"/>
      <c r="E10" s="367"/>
      <c r="F10" s="367"/>
      <c r="G10" s="367"/>
      <c r="H10" s="367"/>
      <c r="I10" s="367"/>
      <c r="J10" s="367"/>
      <c r="K10" s="367"/>
      <c r="L10" s="364"/>
      <c r="M10" s="366"/>
      <c r="N10" s="187"/>
      <c r="O10" s="334"/>
      <c r="P10" s="334"/>
      <c r="Q10" s="334"/>
      <c r="R10" s="334"/>
      <c r="S10" s="334"/>
      <c r="T10" s="335"/>
      <c r="U10" s="336"/>
      <c r="V10" s="334"/>
      <c r="W10" s="335"/>
      <c r="X10" s="334"/>
      <c r="Y10" s="330"/>
      <c r="Z10" s="330"/>
      <c r="AA10" s="330"/>
      <c r="AB10" s="337"/>
    </row>
    <row r="11" spans="1:28" s="147" customFormat="1" ht="20.100000000000001" customHeight="1">
      <c r="A11" s="361"/>
      <c r="B11" s="362"/>
      <c r="C11" s="363"/>
      <c r="D11" s="363"/>
      <c r="E11" s="367"/>
      <c r="F11" s="367"/>
      <c r="G11" s="367"/>
      <c r="H11" s="367"/>
      <c r="I11" s="367"/>
      <c r="J11" s="367"/>
      <c r="K11" s="367"/>
      <c r="L11" s="364"/>
      <c r="M11" s="366"/>
      <c r="N11" s="187"/>
      <c r="O11" s="334"/>
      <c r="P11" s="334"/>
      <c r="Q11" s="334"/>
      <c r="R11" s="334"/>
      <c r="S11" s="334"/>
      <c r="T11" s="335"/>
      <c r="U11" s="336"/>
      <c r="V11" s="334"/>
      <c r="W11" s="335"/>
      <c r="X11" s="334"/>
      <c r="Y11" s="330"/>
      <c r="Z11" s="330"/>
      <c r="AA11" s="330"/>
      <c r="AB11" s="337"/>
    </row>
    <row r="12" spans="1:28" s="147" customFormat="1" ht="20.100000000000001" customHeight="1">
      <c r="A12" s="361"/>
      <c r="B12" s="362"/>
      <c r="C12" s="363"/>
      <c r="D12" s="363"/>
      <c r="E12" s="367"/>
      <c r="F12" s="367"/>
      <c r="G12" s="367"/>
      <c r="H12" s="367"/>
      <c r="I12" s="367"/>
      <c r="J12" s="367"/>
      <c r="K12" s="367"/>
      <c r="L12" s="364"/>
      <c r="M12" s="366"/>
      <c r="N12" s="187"/>
      <c r="O12" s="334"/>
      <c r="P12" s="334"/>
      <c r="Q12" s="334"/>
      <c r="R12" s="334"/>
      <c r="S12" s="334"/>
      <c r="T12" s="335"/>
      <c r="U12" s="336"/>
      <c r="V12" s="334"/>
      <c r="W12" s="335"/>
      <c r="X12" s="334"/>
      <c r="Y12" s="330"/>
      <c r="Z12" s="330"/>
      <c r="AA12" s="330"/>
      <c r="AB12" s="337"/>
    </row>
    <row r="13" spans="1:28" s="147" customFormat="1" ht="20.100000000000001" customHeight="1">
      <c r="A13" s="361"/>
      <c r="B13" s="362"/>
      <c r="C13" s="363"/>
      <c r="D13" s="363"/>
      <c r="E13" s="367"/>
      <c r="F13" s="368"/>
      <c r="G13" s="367"/>
      <c r="H13" s="367"/>
      <c r="I13" s="368"/>
      <c r="J13" s="367"/>
      <c r="K13" s="367"/>
      <c r="L13" s="364"/>
      <c r="M13" s="366"/>
      <c r="N13" s="187"/>
      <c r="O13" s="334"/>
      <c r="P13" s="334"/>
      <c r="Q13" s="334"/>
      <c r="R13" s="334"/>
      <c r="S13" s="334"/>
      <c r="T13" s="335"/>
      <c r="U13" s="336"/>
      <c r="V13" s="334"/>
      <c r="W13" s="335"/>
      <c r="X13" s="334"/>
      <c r="Y13" s="330"/>
      <c r="Z13" s="330"/>
      <c r="AA13" s="330"/>
      <c r="AB13" s="337"/>
    </row>
    <row r="14" spans="1:28" s="147" customFormat="1" ht="20.100000000000001" customHeight="1">
      <c r="A14" s="361"/>
      <c r="B14" s="362"/>
      <c r="C14" s="363"/>
      <c r="D14" s="363"/>
      <c r="E14" s="367"/>
      <c r="F14" s="369"/>
      <c r="G14" s="367"/>
      <c r="H14" s="367"/>
      <c r="I14" s="367"/>
      <c r="J14" s="367"/>
      <c r="K14" s="367"/>
      <c r="L14" s="364"/>
      <c r="M14" s="366"/>
      <c r="N14" s="187"/>
      <c r="O14" s="334"/>
      <c r="P14" s="334"/>
      <c r="Q14" s="334"/>
      <c r="R14" s="334"/>
      <c r="S14" s="334"/>
      <c r="T14" s="335"/>
      <c r="U14" s="336"/>
      <c r="V14" s="334"/>
      <c r="W14" s="335"/>
      <c r="X14" s="334"/>
      <c r="Y14" s="330"/>
      <c r="Z14" s="330"/>
      <c r="AA14" s="330"/>
      <c r="AB14" s="337"/>
    </row>
    <row r="15" spans="1:28" s="147" customFormat="1" ht="20.100000000000001" customHeight="1">
      <c r="A15" s="361"/>
      <c r="B15" s="362"/>
      <c r="C15" s="363"/>
      <c r="D15" s="363"/>
      <c r="E15" s="367"/>
      <c r="F15" s="367"/>
      <c r="G15" s="367"/>
      <c r="H15" s="367"/>
      <c r="I15" s="367"/>
      <c r="J15" s="367"/>
      <c r="K15" s="367"/>
      <c r="L15" s="364"/>
      <c r="M15" s="366"/>
      <c r="N15" s="187"/>
      <c r="O15" s="334"/>
      <c r="P15" s="334"/>
      <c r="Q15" s="334"/>
      <c r="R15" s="334"/>
      <c r="S15" s="334"/>
      <c r="T15" s="335"/>
      <c r="U15" s="336"/>
      <c r="V15" s="334"/>
      <c r="W15" s="335"/>
      <c r="X15" s="334"/>
      <c r="Y15" s="330"/>
      <c r="Z15" s="330"/>
      <c r="AA15" s="330"/>
      <c r="AB15" s="337"/>
    </row>
    <row r="16" spans="1:28" s="147" customFormat="1" ht="20.100000000000001" customHeight="1">
      <c r="A16" s="361"/>
      <c r="B16" s="362"/>
      <c r="C16" s="363"/>
      <c r="D16" s="363"/>
      <c r="E16" s="367"/>
      <c r="F16" s="367"/>
      <c r="G16" s="367"/>
      <c r="H16" s="367"/>
      <c r="I16" s="367"/>
      <c r="J16" s="367"/>
      <c r="K16" s="367"/>
      <c r="L16" s="364"/>
      <c r="M16" s="366"/>
      <c r="N16" s="187"/>
      <c r="O16" s="334"/>
      <c r="P16" s="334"/>
      <c r="Q16" s="334"/>
      <c r="R16" s="334"/>
      <c r="S16" s="334"/>
      <c r="T16" s="335"/>
      <c r="U16" s="336"/>
      <c r="V16" s="334"/>
      <c r="W16" s="335"/>
      <c r="X16" s="334"/>
      <c r="Y16" s="330"/>
      <c r="Z16" s="330"/>
      <c r="AA16" s="330"/>
      <c r="AB16" s="337"/>
    </row>
    <row r="17" spans="1:28" s="147" customFormat="1" ht="20.100000000000001" customHeight="1">
      <c r="A17" s="361"/>
      <c r="B17" s="362"/>
      <c r="C17" s="363"/>
      <c r="D17" s="363"/>
      <c r="E17" s="367"/>
      <c r="F17" s="367"/>
      <c r="G17" s="367"/>
      <c r="H17" s="367"/>
      <c r="I17" s="367"/>
      <c r="J17" s="367"/>
      <c r="K17" s="367"/>
      <c r="L17" s="364"/>
      <c r="M17" s="366"/>
      <c r="N17" s="187"/>
      <c r="O17" s="334"/>
      <c r="P17" s="334"/>
      <c r="Q17" s="334"/>
      <c r="R17" s="334"/>
      <c r="S17" s="334"/>
      <c r="T17" s="335"/>
      <c r="U17" s="336"/>
      <c r="V17" s="334"/>
      <c r="W17" s="335"/>
      <c r="X17" s="334"/>
      <c r="Y17" s="330"/>
      <c r="Z17" s="330"/>
      <c r="AA17" s="330"/>
      <c r="AB17" s="337"/>
    </row>
    <row r="18" spans="1:28" s="147" customFormat="1" ht="20.100000000000001" customHeight="1">
      <c r="A18" s="361"/>
      <c r="B18" s="362"/>
      <c r="C18" s="363"/>
      <c r="D18" s="363"/>
      <c r="E18" s="367"/>
      <c r="F18" s="367"/>
      <c r="G18" s="367"/>
      <c r="H18" s="367"/>
      <c r="I18" s="367"/>
      <c r="J18" s="367"/>
      <c r="K18" s="367"/>
      <c r="L18" s="364"/>
      <c r="M18" s="366"/>
      <c r="N18" s="187"/>
      <c r="O18" s="334"/>
      <c r="P18" s="334"/>
      <c r="Q18" s="334"/>
      <c r="R18" s="334"/>
      <c r="S18" s="334"/>
      <c r="T18" s="335"/>
      <c r="U18" s="336"/>
      <c r="V18" s="334"/>
      <c r="W18" s="335"/>
      <c r="X18" s="334"/>
      <c r="Y18" s="330"/>
      <c r="Z18" s="330"/>
      <c r="AA18" s="330"/>
      <c r="AB18" s="337"/>
    </row>
    <row r="19" spans="1:28" s="147" customFormat="1" ht="20.100000000000001" customHeight="1">
      <c r="A19" s="361"/>
      <c r="B19" s="362"/>
      <c r="C19" s="363"/>
      <c r="D19" s="363"/>
      <c r="E19" s="367"/>
      <c r="F19" s="367"/>
      <c r="G19" s="367"/>
      <c r="H19" s="367"/>
      <c r="I19" s="367"/>
      <c r="J19" s="367"/>
      <c r="K19" s="367"/>
      <c r="L19" s="364"/>
      <c r="M19" s="366"/>
      <c r="N19" s="187"/>
      <c r="O19" s="334"/>
      <c r="P19" s="334"/>
      <c r="Q19" s="334"/>
      <c r="R19" s="334"/>
      <c r="S19" s="334"/>
      <c r="T19" s="335"/>
      <c r="U19" s="336"/>
      <c r="V19" s="334"/>
      <c r="W19" s="335"/>
      <c r="X19" s="334"/>
      <c r="Y19" s="330"/>
      <c r="Z19" s="330"/>
      <c r="AA19" s="330"/>
      <c r="AB19" s="337"/>
    </row>
    <row r="20" spans="1:28" s="147" customFormat="1" ht="20.100000000000001" customHeight="1">
      <c r="A20" s="361"/>
      <c r="B20" s="362"/>
      <c r="C20" s="363"/>
      <c r="D20" s="363"/>
      <c r="E20" s="367"/>
      <c r="F20" s="367"/>
      <c r="G20" s="367"/>
      <c r="H20" s="367"/>
      <c r="I20" s="367"/>
      <c r="J20" s="367"/>
      <c r="K20" s="367"/>
      <c r="L20" s="364"/>
      <c r="M20" s="366"/>
      <c r="N20" s="187"/>
      <c r="O20" s="334"/>
      <c r="P20" s="334"/>
      <c r="Q20" s="334"/>
      <c r="R20" s="334"/>
      <c r="S20" s="334"/>
      <c r="T20" s="335"/>
      <c r="U20" s="336"/>
      <c r="V20" s="334"/>
      <c r="W20" s="335"/>
      <c r="X20" s="334"/>
      <c r="Y20" s="330"/>
      <c r="Z20" s="330"/>
      <c r="AA20" s="330"/>
      <c r="AB20" s="337"/>
    </row>
    <row r="21" spans="1:28" s="147" customFormat="1" ht="20.100000000000001" customHeight="1">
      <c r="A21" s="361"/>
      <c r="B21" s="362"/>
      <c r="C21" s="363"/>
      <c r="D21" s="363"/>
      <c r="E21" s="367"/>
      <c r="F21" s="367"/>
      <c r="G21" s="367"/>
      <c r="H21" s="367"/>
      <c r="I21" s="367"/>
      <c r="J21" s="367"/>
      <c r="K21" s="367"/>
      <c r="L21" s="364"/>
      <c r="M21" s="366"/>
      <c r="N21" s="187"/>
      <c r="O21" s="334"/>
      <c r="P21" s="334"/>
      <c r="Q21" s="334"/>
      <c r="R21" s="334"/>
      <c r="S21" s="334"/>
      <c r="T21" s="335"/>
      <c r="U21" s="336"/>
      <c r="V21" s="334"/>
      <c r="W21" s="335"/>
      <c r="X21" s="334"/>
      <c r="Y21" s="330"/>
      <c r="Z21" s="330"/>
      <c r="AA21" s="330"/>
      <c r="AB21" s="337"/>
    </row>
    <row r="22" spans="1:28" s="147" customFormat="1" ht="20.100000000000001" customHeight="1">
      <c r="A22" s="361"/>
      <c r="B22" s="362"/>
      <c r="C22" s="363"/>
      <c r="D22" s="363"/>
      <c r="E22" s="367"/>
      <c r="F22" s="367"/>
      <c r="G22" s="367"/>
      <c r="H22" s="367"/>
      <c r="I22" s="367"/>
      <c r="J22" s="367"/>
      <c r="K22" s="367"/>
      <c r="L22" s="364"/>
      <c r="M22" s="366"/>
      <c r="N22" s="187"/>
      <c r="O22" s="334"/>
      <c r="P22" s="334"/>
      <c r="Q22" s="334"/>
      <c r="R22" s="334"/>
      <c r="S22" s="334"/>
      <c r="T22" s="335"/>
      <c r="U22" s="336"/>
      <c r="V22" s="334"/>
      <c r="W22" s="335"/>
      <c r="X22" s="334"/>
      <c r="Y22" s="330"/>
      <c r="Z22" s="330"/>
      <c r="AA22" s="330"/>
      <c r="AB22" s="337"/>
    </row>
    <row r="23" spans="1:28" s="147" customFormat="1" ht="20.100000000000001" customHeight="1">
      <c r="A23" s="361"/>
      <c r="B23" s="362"/>
      <c r="C23" s="363"/>
      <c r="D23" s="363"/>
      <c r="E23" s="367"/>
      <c r="F23" s="367"/>
      <c r="G23" s="367"/>
      <c r="H23" s="367"/>
      <c r="I23" s="367"/>
      <c r="J23" s="367"/>
      <c r="K23" s="367"/>
      <c r="L23" s="364" t="s">
        <v>163</v>
      </c>
      <c r="M23" s="366"/>
      <c r="N23" s="187"/>
      <c r="O23" s="334"/>
      <c r="P23" s="334"/>
      <c r="Q23" s="334"/>
      <c r="R23" s="334"/>
      <c r="S23" s="334"/>
      <c r="T23" s="335"/>
      <c r="U23" s="336"/>
      <c r="V23" s="334"/>
      <c r="W23" s="335"/>
      <c r="X23" s="334"/>
      <c r="Y23" s="330"/>
      <c r="Z23" s="330"/>
      <c r="AA23" s="330"/>
      <c r="AB23" s="337"/>
    </row>
    <row r="24" spans="1:28" s="147" customFormat="1" ht="20.100000000000001" customHeight="1">
      <c r="A24" s="361"/>
      <c r="B24" s="362"/>
      <c r="C24" s="363"/>
      <c r="D24" s="363"/>
      <c r="E24" s="367"/>
      <c r="F24" s="367"/>
      <c r="G24" s="367"/>
      <c r="H24" s="367"/>
      <c r="I24" s="367"/>
      <c r="J24" s="367"/>
      <c r="K24" s="367"/>
      <c r="L24" s="364"/>
      <c r="M24" s="366"/>
      <c r="N24" s="187"/>
      <c r="O24" s="334"/>
      <c r="P24" s="334"/>
      <c r="Q24" s="334"/>
      <c r="R24" s="334"/>
      <c r="S24" s="334"/>
      <c r="T24" s="335"/>
      <c r="U24" s="336"/>
      <c r="V24" s="334"/>
      <c r="W24" s="335"/>
      <c r="X24" s="334"/>
      <c r="Y24" s="330"/>
      <c r="Z24" s="330"/>
      <c r="AA24" s="330"/>
      <c r="AB24" s="337"/>
    </row>
    <row r="25" spans="1:28" s="147" customFormat="1" ht="20.100000000000001" customHeight="1">
      <c r="A25" s="361"/>
      <c r="B25" s="362"/>
      <c r="C25" s="363"/>
      <c r="D25" s="363"/>
      <c r="E25" s="367"/>
      <c r="F25" s="367"/>
      <c r="G25" s="367"/>
      <c r="H25" s="367"/>
      <c r="I25" s="367"/>
      <c r="J25" s="367"/>
      <c r="K25" s="367"/>
      <c r="L25" s="364"/>
      <c r="M25" s="366"/>
      <c r="N25" s="187"/>
      <c r="O25" s="334"/>
      <c r="P25" s="334"/>
      <c r="Q25" s="334"/>
      <c r="R25" s="334"/>
      <c r="S25" s="334"/>
      <c r="T25" s="335"/>
      <c r="U25" s="336"/>
      <c r="V25" s="334"/>
      <c r="W25" s="335"/>
      <c r="X25" s="334"/>
      <c r="Y25" s="330"/>
      <c r="Z25" s="330"/>
      <c r="AA25" s="330"/>
      <c r="AB25" s="337"/>
    </row>
    <row r="26" spans="1:28" s="147" customFormat="1" ht="20.100000000000001" customHeight="1">
      <c r="A26" s="361"/>
      <c r="B26" s="370"/>
      <c r="C26" s="363"/>
      <c r="D26" s="363"/>
      <c r="E26" s="367"/>
      <c r="F26" s="367"/>
      <c r="G26" s="367"/>
      <c r="H26" s="367"/>
      <c r="I26" s="367"/>
      <c r="J26" s="367"/>
      <c r="K26" s="367"/>
      <c r="L26" s="364"/>
      <c r="M26" s="366"/>
      <c r="N26" s="187"/>
      <c r="O26" s="334"/>
      <c r="P26" s="334"/>
      <c r="Q26" s="334"/>
      <c r="R26" s="334"/>
      <c r="S26" s="334"/>
      <c r="T26" s="335"/>
      <c r="U26" s="336"/>
      <c r="V26" s="334"/>
      <c r="W26" s="335"/>
      <c r="X26" s="334"/>
      <c r="Y26" s="330"/>
      <c r="Z26" s="330"/>
      <c r="AA26" s="330"/>
      <c r="AB26" s="337"/>
    </row>
    <row r="27" spans="1:28" s="147" customFormat="1" ht="20.100000000000001" customHeight="1">
      <c r="A27" s="361"/>
      <c r="B27" s="362"/>
      <c r="C27" s="363"/>
      <c r="D27" s="363"/>
      <c r="E27" s="367"/>
      <c r="F27" s="367"/>
      <c r="G27" s="367"/>
      <c r="H27" s="367"/>
      <c r="I27" s="367"/>
      <c r="J27" s="367"/>
      <c r="K27" s="367"/>
      <c r="L27" s="364" t="s">
        <v>163</v>
      </c>
      <c r="M27" s="366"/>
      <c r="N27" s="187"/>
      <c r="O27" s="334"/>
      <c r="P27" s="334"/>
      <c r="Q27" s="334"/>
      <c r="R27" s="334"/>
      <c r="S27" s="334"/>
      <c r="T27" s="335"/>
      <c r="U27" s="336"/>
      <c r="V27" s="334"/>
      <c r="W27" s="335"/>
      <c r="X27" s="334"/>
      <c r="Y27" s="330"/>
      <c r="Z27" s="330"/>
      <c r="AA27" s="330"/>
      <c r="AB27" s="337"/>
    </row>
    <row r="28" spans="1:28" s="147" customFormat="1" ht="20.100000000000001" customHeight="1">
      <c r="A28" s="361"/>
      <c r="B28" s="362"/>
      <c r="C28" s="363"/>
      <c r="D28" s="363"/>
      <c r="E28" s="367"/>
      <c r="F28" s="367"/>
      <c r="G28" s="367"/>
      <c r="H28" s="367"/>
      <c r="I28" s="367"/>
      <c r="J28" s="367"/>
      <c r="K28" s="367"/>
      <c r="L28" s="364"/>
      <c r="M28" s="366"/>
      <c r="N28" s="187"/>
      <c r="O28" s="334"/>
      <c r="P28" s="334"/>
      <c r="Q28" s="334"/>
      <c r="R28" s="334"/>
      <c r="S28" s="334"/>
      <c r="T28" s="335"/>
      <c r="U28" s="336"/>
      <c r="V28" s="334"/>
      <c r="W28" s="335"/>
      <c r="X28" s="334"/>
      <c r="Y28" s="330"/>
      <c r="Z28" s="330"/>
      <c r="AA28" s="330"/>
      <c r="AB28" s="337"/>
    </row>
    <row r="29" spans="1:28" s="147" customFormat="1" ht="20.100000000000001" customHeight="1">
      <c r="A29" s="361"/>
      <c r="B29" s="362"/>
      <c r="C29" s="363"/>
      <c r="D29" s="363"/>
      <c r="E29" s="367"/>
      <c r="F29" s="367"/>
      <c r="G29" s="367"/>
      <c r="H29" s="367"/>
      <c r="I29" s="367"/>
      <c r="J29" s="367"/>
      <c r="K29" s="367"/>
      <c r="L29" s="364"/>
      <c r="M29" s="366"/>
      <c r="N29" s="187"/>
      <c r="O29" s="334"/>
      <c r="P29" s="334"/>
      <c r="Q29" s="334"/>
      <c r="R29" s="334"/>
      <c r="S29" s="334"/>
      <c r="T29" s="335"/>
      <c r="U29" s="336"/>
      <c r="V29" s="334"/>
      <c r="W29" s="335"/>
      <c r="X29" s="334"/>
      <c r="Y29" s="330"/>
      <c r="Z29" s="330"/>
      <c r="AA29" s="330"/>
      <c r="AB29" s="337"/>
    </row>
    <row r="30" spans="1:28" s="147" customFormat="1" ht="20.100000000000001" customHeight="1">
      <c r="A30" s="361"/>
      <c r="B30" s="362"/>
      <c r="C30" s="363"/>
      <c r="D30" s="363"/>
      <c r="E30" s="367"/>
      <c r="F30" s="367"/>
      <c r="G30" s="367"/>
      <c r="H30" s="367"/>
      <c r="I30" s="367"/>
      <c r="J30" s="367"/>
      <c r="K30" s="367"/>
      <c r="L30" s="364"/>
      <c r="M30" s="366"/>
      <c r="N30" s="187"/>
      <c r="O30" s="334"/>
      <c r="P30" s="334"/>
      <c r="Q30" s="334"/>
      <c r="R30" s="334"/>
      <c r="S30" s="334"/>
      <c r="T30" s="335"/>
      <c r="U30" s="336"/>
      <c r="V30" s="334"/>
      <c r="W30" s="335"/>
      <c r="X30" s="334"/>
      <c r="Y30" s="330"/>
      <c r="Z30" s="330"/>
      <c r="AA30" s="330"/>
      <c r="AB30" s="337"/>
    </row>
    <row r="31" spans="1:28" s="147" customFormat="1" ht="20.100000000000001" customHeight="1">
      <c r="A31" s="361"/>
      <c r="B31" s="362"/>
      <c r="C31" s="363"/>
      <c r="D31" s="363"/>
      <c r="E31" s="367"/>
      <c r="F31" s="367"/>
      <c r="G31" s="367"/>
      <c r="H31" s="367"/>
      <c r="I31" s="367"/>
      <c r="J31" s="367"/>
      <c r="K31" s="367"/>
      <c r="L31" s="364"/>
      <c r="M31" s="366"/>
      <c r="N31" s="187"/>
      <c r="O31" s="334"/>
      <c r="P31" s="334"/>
      <c r="Q31" s="334"/>
      <c r="R31" s="334"/>
      <c r="S31" s="334"/>
      <c r="T31" s="335"/>
      <c r="U31" s="336"/>
      <c r="V31" s="334"/>
      <c r="W31" s="335"/>
      <c r="X31" s="334"/>
      <c r="Y31" s="330"/>
      <c r="Z31" s="330"/>
      <c r="AA31" s="330"/>
      <c r="AB31" s="337"/>
    </row>
    <row r="32" spans="1:28" s="147" customFormat="1" ht="20.100000000000001" customHeight="1">
      <c r="A32" s="361"/>
      <c r="B32" s="362"/>
      <c r="C32" s="363"/>
      <c r="D32" s="363"/>
      <c r="E32" s="367"/>
      <c r="F32" s="367"/>
      <c r="G32" s="367"/>
      <c r="H32" s="367"/>
      <c r="I32" s="367"/>
      <c r="J32" s="367"/>
      <c r="K32" s="367"/>
      <c r="L32" s="364"/>
      <c r="M32" s="366"/>
      <c r="N32" s="187"/>
      <c r="O32" s="334"/>
      <c r="P32" s="334"/>
      <c r="Q32" s="334"/>
      <c r="R32" s="334"/>
      <c r="S32" s="334"/>
      <c r="T32" s="335"/>
      <c r="U32" s="336"/>
      <c r="V32" s="334"/>
      <c r="W32" s="335"/>
      <c r="X32" s="334"/>
      <c r="Y32" s="330"/>
      <c r="Z32" s="330"/>
      <c r="AA32" s="330"/>
      <c r="AB32" s="337"/>
    </row>
    <row r="33" spans="1:28" s="147" customFormat="1" ht="20.100000000000001" customHeight="1">
      <c r="A33" s="361"/>
      <c r="B33" s="362"/>
      <c r="C33" s="363"/>
      <c r="D33" s="363"/>
      <c r="E33" s="367"/>
      <c r="F33" s="367"/>
      <c r="G33" s="367"/>
      <c r="H33" s="367"/>
      <c r="I33" s="367"/>
      <c r="J33" s="367"/>
      <c r="K33" s="367"/>
      <c r="L33" s="364"/>
      <c r="M33" s="366"/>
      <c r="N33" s="187"/>
      <c r="O33" s="334"/>
      <c r="P33" s="334"/>
      <c r="Q33" s="334"/>
      <c r="R33" s="334"/>
      <c r="S33" s="334"/>
      <c r="T33" s="335"/>
      <c r="U33" s="336"/>
      <c r="V33" s="334"/>
      <c r="W33" s="335"/>
      <c r="X33" s="334"/>
      <c r="Y33" s="330"/>
      <c r="Z33" s="330"/>
      <c r="AA33" s="330"/>
      <c r="AB33" s="337"/>
    </row>
    <row r="34" spans="1:28" s="147" customFormat="1" ht="20.100000000000001" customHeight="1">
      <c r="A34" s="361"/>
      <c r="B34" s="362"/>
      <c r="C34" s="363"/>
      <c r="D34" s="363"/>
      <c r="E34" s="363"/>
      <c r="F34" s="363"/>
      <c r="G34" s="363"/>
      <c r="H34" s="363"/>
      <c r="I34" s="363"/>
      <c r="J34" s="363"/>
      <c r="K34" s="363"/>
      <c r="L34" s="364"/>
      <c r="M34" s="366"/>
      <c r="N34" s="187"/>
      <c r="O34" s="334"/>
      <c r="P34" s="334"/>
      <c r="Q34" s="334"/>
      <c r="R34" s="334"/>
      <c r="S34" s="334"/>
      <c r="T34" s="335"/>
      <c r="U34" s="336"/>
      <c r="V34" s="334"/>
      <c r="W34" s="335"/>
      <c r="X34" s="334"/>
      <c r="Y34" s="330"/>
      <c r="Z34" s="330"/>
      <c r="AA34" s="330"/>
      <c r="AB34" s="337"/>
    </row>
    <row r="35" spans="1:28" s="147" customFormat="1" ht="20.100000000000001" customHeight="1">
      <c r="A35" s="361"/>
      <c r="B35" s="371"/>
      <c r="C35" s="363"/>
      <c r="D35" s="363"/>
      <c r="E35" s="363"/>
      <c r="F35" s="363"/>
      <c r="G35" s="363"/>
      <c r="H35" s="363"/>
      <c r="I35" s="363"/>
      <c r="J35" s="363"/>
      <c r="K35" s="363"/>
      <c r="L35" s="364"/>
      <c r="M35" s="366"/>
      <c r="N35" s="187"/>
      <c r="O35" s="334"/>
      <c r="P35" s="334"/>
      <c r="Q35" s="334"/>
      <c r="R35" s="334"/>
      <c r="S35" s="334"/>
      <c r="T35" s="335"/>
      <c r="U35" s="336"/>
      <c r="V35" s="334"/>
      <c r="W35" s="335"/>
      <c r="X35" s="334"/>
      <c r="Y35" s="330"/>
      <c r="Z35" s="330"/>
      <c r="AA35" s="330"/>
      <c r="AB35" s="337"/>
    </row>
    <row r="36" spans="1:28" s="147" customFormat="1" ht="20.100000000000001" customHeight="1">
      <c r="A36" s="361"/>
      <c r="B36" s="371"/>
      <c r="C36" s="363"/>
      <c r="D36" s="363"/>
      <c r="E36" s="363"/>
      <c r="F36" s="363"/>
      <c r="G36" s="363"/>
      <c r="H36" s="363"/>
      <c r="I36" s="363"/>
      <c r="J36" s="363"/>
      <c r="K36" s="363"/>
      <c r="L36" s="364"/>
      <c r="M36" s="366"/>
      <c r="N36" s="187"/>
      <c r="O36" s="334"/>
      <c r="P36" s="334"/>
      <c r="Q36" s="334"/>
      <c r="R36" s="334"/>
      <c r="S36" s="334"/>
      <c r="T36" s="335"/>
      <c r="U36" s="336"/>
      <c r="V36" s="334"/>
      <c r="W36" s="335"/>
      <c r="X36" s="334"/>
      <c r="Y36" s="330"/>
      <c r="Z36" s="330"/>
      <c r="AA36" s="330"/>
      <c r="AB36" s="337"/>
    </row>
    <row r="37" spans="1:28" s="147" customFormat="1" ht="20.100000000000001" hidden="1" customHeight="1">
      <c r="A37" s="190"/>
      <c r="B37" s="202"/>
      <c r="C37" s="192"/>
      <c r="D37" s="192"/>
      <c r="E37" s="192"/>
      <c r="F37" s="192"/>
      <c r="G37" s="192"/>
      <c r="H37" s="192"/>
      <c r="I37" s="192"/>
      <c r="J37" s="192"/>
      <c r="K37" s="192"/>
      <c r="L37" s="192"/>
      <c r="M37" s="78"/>
      <c r="N37" s="187"/>
      <c r="O37" s="334"/>
      <c r="P37" s="334"/>
      <c r="Q37" s="334"/>
      <c r="R37" s="334"/>
      <c r="S37" s="334"/>
      <c r="T37" s="335"/>
      <c r="U37" s="336"/>
      <c r="V37" s="334"/>
      <c r="W37" s="335"/>
      <c r="X37" s="334"/>
      <c r="Y37" s="330"/>
      <c r="Z37" s="330"/>
      <c r="AA37" s="330"/>
      <c r="AB37" s="337"/>
    </row>
    <row r="38" spans="1:28" s="147" customFormat="1" ht="20.100000000000001" hidden="1" customHeight="1">
      <c r="A38" s="74"/>
      <c r="B38" s="78"/>
      <c r="C38" s="79"/>
      <c r="D38" s="79"/>
      <c r="E38" s="79"/>
      <c r="F38" s="79"/>
      <c r="G38" s="79"/>
      <c r="H38" s="79"/>
      <c r="I38" s="79"/>
      <c r="J38" s="79"/>
      <c r="K38" s="79"/>
      <c r="L38" s="79"/>
      <c r="M38" s="78"/>
      <c r="N38" s="78"/>
      <c r="O38" s="334"/>
      <c r="P38" s="334"/>
      <c r="Q38" s="334"/>
      <c r="R38" s="334"/>
      <c r="S38" s="334"/>
      <c r="T38" s="335"/>
      <c r="U38" s="336"/>
      <c r="V38" s="334"/>
      <c r="W38" s="335"/>
      <c r="X38" s="334"/>
      <c r="Y38" s="330"/>
      <c r="Z38" s="330"/>
      <c r="AA38" s="330"/>
      <c r="AB38" s="337"/>
    </row>
    <row r="39" spans="1:28" s="147" customFormat="1" ht="20.100000000000001" hidden="1" customHeight="1">
      <c r="A39" s="74"/>
      <c r="B39" s="78"/>
      <c r="C39" s="79"/>
      <c r="D39" s="79"/>
      <c r="E39" s="79"/>
      <c r="F39" s="79"/>
      <c r="G39" s="79"/>
      <c r="H39" s="79"/>
      <c r="I39" s="79"/>
      <c r="J39" s="79"/>
      <c r="K39" s="79"/>
      <c r="L39" s="79"/>
      <c r="M39" s="78"/>
      <c r="N39" s="78"/>
      <c r="O39" s="334"/>
      <c r="P39" s="334"/>
      <c r="Q39" s="334"/>
      <c r="R39" s="334"/>
      <c r="S39" s="334"/>
      <c r="T39" s="335"/>
      <c r="U39" s="336"/>
      <c r="V39" s="334"/>
      <c r="W39" s="335"/>
      <c r="X39" s="334"/>
      <c r="Y39" s="330"/>
      <c r="Z39" s="330"/>
      <c r="AA39" s="330"/>
      <c r="AB39" s="337"/>
    </row>
    <row r="40" spans="1:28" s="147" customFormat="1" ht="20.100000000000001" hidden="1" customHeight="1">
      <c r="A40" s="74"/>
      <c r="B40" s="78"/>
      <c r="C40" s="79"/>
      <c r="D40" s="79"/>
      <c r="E40" s="79"/>
      <c r="F40" s="79"/>
      <c r="G40" s="79"/>
      <c r="H40" s="79"/>
      <c r="I40" s="79"/>
      <c r="J40" s="79"/>
      <c r="K40" s="79"/>
      <c r="L40" s="79"/>
      <c r="M40" s="78"/>
      <c r="N40" s="78"/>
      <c r="O40" s="334"/>
      <c r="P40" s="334"/>
      <c r="Q40" s="334"/>
      <c r="R40" s="334"/>
      <c r="S40" s="334"/>
      <c r="T40" s="335"/>
      <c r="U40" s="336"/>
      <c r="V40" s="334"/>
      <c r="W40" s="335"/>
      <c r="X40" s="334"/>
      <c r="Y40" s="330"/>
      <c r="Z40" s="330"/>
      <c r="AA40" s="330"/>
      <c r="AB40" s="337"/>
    </row>
    <row r="41" spans="1:28" s="147" customFormat="1" ht="20.100000000000001" hidden="1" customHeight="1">
      <c r="A41" s="74"/>
      <c r="B41" s="78"/>
      <c r="C41" s="79"/>
      <c r="D41" s="79"/>
      <c r="E41" s="79"/>
      <c r="F41" s="79"/>
      <c r="G41" s="79"/>
      <c r="H41" s="79"/>
      <c r="I41" s="79"/>
      <c r="J41" s="79"/>
      <c r="K41" s="79"/>
      <c r="L41" s="79"/>
      <c r="M41" s="78"/>
      <c r="N41" s="78"/>
      <c r="O41" s="334"/>
      <c r="P41" s="334"/>
      <c r="Q41" s="334"/>
      <c r="R41" s="334"/>
      <c r="S41" s="334"/>
      <c r="T41" s="335"/>
      <c r="U41" s="336"/>
      <c r="V41" s="334"/>
      <c r="W41" s="335"/>
      <c r="X41" s="334"/>
      <c r="Y41" s="330"/>
      <c r="Z41" s="330"/>
      <c r="AA41" s="330"/>
      <c r="AB41" s="337"/>
    </row>
    <row r="42" spans="1:28" s="147" customFormat="1" ht="20.100000000000001" hidden="1" customHeight="1">
      <c r="A42" s="74"/>
      <c r="B42" s="78"/>
      <c r="C42" s="79"/>
      <c r="D42" s="79"/>
      <c r="E42" s="79"/>
      <c r="F42" s="79"/>
      <c r="G42" s="79"/>
      <c r="H42" s="79"/>
      <c r="I42" s="79"/>
      <c r="J42" s="79"/>
      <c r="K42" s="79"/>
      <c r="L42" s="79"/>
      <c r="M42" s="78"/>
      <c r="N42" s="78"/>
      <c r="O42" s="334"/>
      <c r="P42" s="334"/>
      <c r="Q42" s="334"/>
      <c r="R42" s="334"/>
      <c r="S42" s="334"/>
      <c r="T42" s="335"/>
      <c r="U42" s="336"/>
      <c r="V42" s="334"/>
      <c r="W42" s="335"/>
      <c r="X42" s="334"/>
      <c r="Y42" s="330"/>
      <c r="Z42" s="330"/>
      <c r="AA42" s="330"/>
      <c r="AB42" s="337"/>
    </row>
    <row r="43" spans="1:28" s="147" customFormat="1" ht="20.100000000000001" hidden="1" customHeight="1">
      <c r="A43" s="74"/>
      <c r="B43" s="78"/>
      <c r="C43" s="79"/>
      <c r="D43" s="79"/>
      <c r="E43" s="79"/>
      <c r="F43" s="79"/>
      <c r="G43" s="79"/>
      <c r="H43" s="79"/>
      <c r="I43" s="79"/>
      <c r="J43" s="79"/>
      <c r="K43" s="79"/>
      <c r="L43" s="79"/>
      <c r="M43" s="78"/>
      <c r="N43" s="78"/>
      <c r="O43" s="334"/>
      <c r="P43" s="334"/>
      <c r="Q43" s="334"/>
      <c r="R43" s="334"/>
      <c r="S43" s="334"/>
      <c r="T43" s="335"/>
      <c r="U43" s="336"/>
      <c r="V43" s="334"/>
      <c r="W43" s="335"/>
      <c r="X43" s="334"/>
      <c r="Y43" s="330"/>
      <c r="Z43" s="330"/>
      <c r="AA43" s="330"/>
      <c r="AB43" s="337"/>
    </row>
    <row r="44" spans="1:28" s="147" customFormat="1" ht="20.100000000000001" hidden="1" customHeight="1">
      <c r="A44" s="74"/>
      <c r="B44" s="78"/>
      <c r="C44" s="79"/>
      <c r="D44" s="79"/>
      <c r="E44" s="79"/>
      <c r="F44" s="79"/>
      <c r="G44" s="79"/>
      <c r="H44" s="79"/>
      <c r="I44" s="79"/>
      <c r="J44" s="79"/>
      <c r="K44" s="79"/>
      <c r="L44" s="79"/>
      <c r="M44" s="78"/>
      <c r="N44" s="78"/>
      <c r="O44" s="334"/>
      <c r="P44" s="334"/>
      <c r="Q44" s="334"/>
      <c r="R44" s="334"/>
      <c r="S44" s="334"/>
      <c r="T44" s="335"/>
      <c r="U44" s="336"/>
      <c r="V44" s="334"/>
      <c r="W44" s="335"/>
      <c r="X44" s="334"/>
      <c r="Y44" s="330"/>
      <c r="Z44" s="330"/>
      <c r="AA44" s="330"/>
      <c r="AB44" s="337"/>
    </row>
    <row r="45" spans="1:28" s="147" customFormat="1" ht="20.100000000000001" hidden="1" customHeight="1">
      <c r="A45" s="74"/>
      <c r="B45" s="78"/>
      <c r="C45" s="79"/>
      <c r="D45" s="79"/>
      <c r="E45" s="79"/>
      <c r="F45" s="79"/>
      <c r="G45" s="79"/>
      <c r="H45" s="79"/>
      <c r="I45" s="79"/>
      <c r="J45" s="79"/>
      <c r="K45" s="79"/>
      <c r="L45" s="79"/>
      <c r="M45" s="78"/>
      <c r="N45" s="78"/>
      <c r="O45" s="334"/>
      <c r="P45" s="334"/>
      <c r="Q45" s="334"/>
      <c r="R45" s="334"/>
      <c r="S45" s="334"/>
      <c r="T45" s="337"/>
      <c r="U45" s="336"/>
      <c r="V45" s="334"/>
      <c r="W45" s="335"/>
      <c r="X45" s="334"/>
      <c r="Y45" s="330"/>
      <c r="Z45" s="330"/>
      <c r="AA45" s="330"/>
      <c r="AB45" s="337"/>
    </row>
    <row r="46" spans="1:28" s="147" customFormat="1" ht="20.100000000000001" hidden="1" customHeight="1">
      <c r="A46" s="74"/>
      <c r="B46" s="78"/>
      <c r="C46" s="79"/>
      <c r="D46" s="79"/>
      <c r="E46" s="79"/>
      <c r="F46" s="79"/>
      <c r="G46" s="79"/>
      <c r="H46" s="79"/>
      <c r="I46" s="79"/>
      <c r="J46" s="79"/>
      <c r="K46" s="79"/>
      <c r="L46" s="79"/>
      <c r="M46" s="78"/>
      <c r="N46" s="78"/>
      <c r="O46" s="334"/>
      <c r="P46" s="334"/>
      <c r="Q46" s="334"/>
      <c r="R46" s="334"/>
      <c r="S46" s="334"/>
      <c r="T46" s="337"/>
      <c r="U46" s="336"/>
      <c r="V46" s="334"/>
      <c r="W46" s="335"/>
      <c r="X46" s="334"/>
      <c r="Y46" s="330"/>
      <c r="Z46" s="330"/>
      <c r="AA46" s="330"/>
      <c r="AB46" s="337"/>
    </row>
    <row r="47" spans="1:28" s="147" customFormat="1" ht="20.100000000000001" hidden="1" customHeight="1">
      <c r="A47" s="74"/>
      <c r="B47" s="78"/>
      <c r="C47" s="79"/>
      <c r="D47" s="79"/>
      <c r="E47" s="79"/>
      <c r="F47" s="79"/>
      <c r="G47" s="79"/>
      <c r="H47" s="79"/>
      <c r="I47" s="79"/>
      <c r="J47" s="79"/>
      <c r="K47" s="79"/>
      <c r="L47" s="79"/>
      <c r="M47" s="78"/>
      <c r="N47" s="78"/>
      <c r="O47" s="334"/>
      <c r="P47" s="334"/>
      <c r="Q47" s="334"/>
      <c r="R47" s="334"/>
      <c r="S47" s="334"/>
      <c r="T47" s="335"/>
      <c r="U47" s="336"/>
      <c r="V47" s="334"/>
      <c r="W47" s="335"/>
      <c r="X47" s="334"/>
      <c r="Y47" s="330"/>
      <c r="Z47" s="330"/>
      <c r="AA47" s="330"/>
      <c r="AB47" s="337"/>
    </row>
    <row r="48" spans="1:28" s="147" customFormat="1" ht="20.100000000000001" hidden="1" customHeight="1">
      <c r="A48" s="74"/>
      <c r="B48" s="78"/>
      <c r="C48" s="79"/>
      <c r="D48" s="79"/>
      <c r="E48" s="79"/>
      <c r="F48" s="79"/>
      <c r="G48" s="79"/>
      <c r="H48" s="79"/>
      <c r="I48" s="79"/>
      <c r="J48" s="79"/>
      <c r="K48" s="79"/>
      <c r="L48" s="79"/>
      <c r="M48" s="78"/>
      <c r="N48" s="78"/>
      <c r="O48" s="334"/>
      <c r="P48" s="334"/>
      <c r="Q48" s="334"/>
      <c r="R48" s="334"/>
      <c r="S48" s="334"/>
      <c r="T48" s="335"/>
      <c r="U48" s="336"/>
      <c r="V48" s="334"/>
      <c r="W48" s="335"/>
      <c r="X48" s="334"/>
      <c r="Y48" s="330"/>
      <c r="Z48" s="330"/>
      <c r="AA48" s="330"/>
      <c r="AB48" s="337"/>
    </row>
    <row r="49" spans="1:28" s="147" customFormat="1" ht="20.100000000000001" hidden="1" customHeight="1">
      <c r="A49" s="74"/>
      <c r="B49" s="78"/>
      <c r="C49" s="79"/>
      <c r="D49" s="79"/>
      <c r="E49" s="79"/>
      <c r="F49" s="79"/>
      <c r="G49" s="79"/>
      <c r="H49" s="79"/>
      <c r="I49" s="79"/>
      <c r="J49" s="79"/>
      <c r="K49" s="79"/>
      <c r="L49" s="79"/>
      <c r="M49" s="78"/>
      <c r="N49" s="78"/>
      <c r="O49" s="334"/>
      <c r="P49" s="334"/>
      <c r="Q49" s="334"/>
      <c r="R49" s="334"/>
      <c r="S49" s="334"/>
      <c r="T49" s="335"/>
      <c r="U49" s="336"/>
      <c r="V49" s="334"/>
      <c r="W49" s="335"/>
      <c r="X49" s="334"/>
      <c r="Y49" s="330"/>
      <c r="Z49" s="330"/>
      <c r="AA49" s="330"/>
      <c r="AB49" s="337"/>
    </row>
    <row r="50" spans="1:28" s="147" customFormat="1" ht="20.100000000000001" hidden="1" customHeight="1">
      <c r="A50" s="74"/>
      <c r="B50" s="78"/>
      <c r="C50" s="79"/>
      <c r="D50" s="79"/>
      <c r="E50" s="79"/>
      <c r="F50" s="79"/>
      <c r="G50" s="79"/>
      <c r="H50" s="79"/>
      <c r="I50" s="79"/>
      <c r="J50" s="79"/>
      <c r="K50" s="79"/>
      <c r="L50" s="79"/>
      <c r="M50" s="78"/>
      <c r="N50" s="78"/>
      <c r="O50" s="334"/>
      <c r="P50" s="334"/>
      <c r="Q50" s="334"/>
      <c r="R50" s="334"/>
      <c r="S50" s="334"/>
      <c r="T50" s="335"/>
      <c r="U50" s="336"/>
      <c r="V50" s="334"/>
      <c r="W50" s="335"/>
      <c r="X50" s="334"/>
      <c r="Y50" s="330"/>
      <c r="Z50" s="330"/>
      <c r="AA50" s="330"/>
      <c r="AB50" s="337"/>
    </row>
    <row r="51" spans="1:28" s="147" customFormat="1" ht="20.100000000000001" hidden="1" customHeight="1">
      <c r="A51" s="74"/>
      <c r="B51" s="78"/>
      <c r="C51" s="79"/>
      <c r="D51" s="79"/>
      <c r="E51" s="79"/>
      <c r="F51" s="79"/>
      <c r="G51" s="79"/>
      <c r="H51" s="79"/>
      <c r="I51" s="79"/>
      <c r="J51" s="79"/>
      <c r="K51" s="79"/>
      <c r="L51" s="79"/>
      <c r="M51" s="78"/>
      <c r="N51" s="78"/>
      <c r="O51" s="334"/>
      <c r="P51" s="334"/>
      <c r="Q51" s="334"/>
      <c r="R51" s="334"/>
      <c r="S51" s="334"/>
      <c r="T51" s="335"/>
      <c r="U51" s="336"/>
      <c r="V51" s="334"/>
      <c r="W51" s="335"/>
      <c r="X51" s="334"/>
      <c r="Y51" s="330"/>
      <c r="Z51" s="330"/>
      <c r="AA51" s="330"/>
      <c r="AB51" s="337"/>
    </row>
    <row r="52" spans="1:28" s="147" customFormat="1" ht="20.100000000000001" hidden="1" customHeight="1">
      <c r="A52" s="74"/>
      <c r="B52" s="88"/>
      <c r="C52" s="79"/>
      <c r="D52" s="79"/>
      <c r="E52" s="79"/>
      <c r="F52" s="79"/>
      <c r="G52" s="79"/>
      <c r="H52" s="79"/>
      <c r="I52" s="79"/>
      <c r="J52" s="79"/>
      <c r="K52" s="79"/>
      <c r="L52" s="79"/>
      <c r="M52" s="78"/>
      <c r="N52" s="78"/>
      <c r="O52" s="334"/>
      <c r="P52" s="334"/>
      <c r="Q52" s="334"/>
      <c r="R52" s="334"/>
      <c r="S52" s="334"/>
      <c r="T52" s="335"/>
      <c r="U52" s="336"/>
      <c r="V52" s="334"/>
      <c r="W52" s="335"/>
      <c r="X52" s="334"/>
      <c r="Y52" s="330"/>
      <c r="Z52" s="330"/>
      <c r="AA52" s="330"/>
      <c r="AB52" s="337"/>
    </row>
    <row r="53" spans="1:28" s="147" customFormat="1" ht="20.100000000000001" hidden="1" customHeight="1">
      <c r="A53" s="74"/>
      <c r="B53" s="78"/>
      <c r="C53" s="79"/>
      <c r="D53" s="79"/>
      <c r="E53" s="79"/>
      <c r="F53" s="79"/>
      <c r="G53" s="79"/>
      <c r="H53" s="79"/>
      <c r="I53" s="79"/>
      <c r="J53" s="79"/>
      <c r="K53" s="79"/>
      <c r="L53" s="79"/>
      <c r="M53" s="78"/>
      <c r="N53" s="78"/>
      <c r="O53" s="334"/>
      <c r="P53" s="334"/>
      <c r="Q53" s="334"/>
      <c r="R53" s="334"/>
      <c r="S53" s="334"/>
      <c r="T53" s="335"/>
      <c r="U53" s="336"/>
      <c r="V53" s="334"/>
      <c r="W53" s="335"/>
      <c r="X53" s="334"/>
      <c r="Y53" s="330"/>
      <c r="Z53" s="330"/>
      <c r="AA53" s="330"/>
      <c r="AB53" s="337"/>
    </row>
    <row r="54" spans="1:28" s="147" customFormat="1" ht="20.100000000000001" hidden="1" customHeight="1">
      <c r="A54" s="74"/>
      <c r="B54" s="78"/>
      <c r="C54" s="79"/>
      <c r="D54" s="79"/>
      <c r="E54" s="79"/>
      <c r="F54" s="79"/>
      <c r="G54" s="79"/>
      <c r="H54" s="79"/>
      <c r="I54" s="79"/>
      <c r="J54" s="79"/>
      <c r="K54" s="79"/>
      <c r="L54" s="79"/>
      <c r="M54" s="78"/>
      <c r="N54" s="78"/>
      <c r="O54" s="334"/>
      <c r="P54" s="334"/>
      <c r="Q54" s="334"/>
      <c r="R54" s="334"/>
      <c r="S54" s="334"/>
      <c r="T54" s="334"/>
      <c r="U54" s="334"/>
      <c r="V54" s="334"/>
      <c r="W54" s="334"/>
      <c r="X54" s="334"/>
      <c r="Y54" s="334"/>
      <c r="Z54" s="334"/>
      <c r="AA54" s="334"/>
      <c r="AB54" s="334"/>
    </row>
    <row r="55" spans="1:28" s="147" customFormat="1" ht="20.100000000000001" hidden="1" customHeight="1">
      <c r="A55" s="74"/>
      <c r="B55" s="78"/>
      <c r="C55" s="79"/>
      <c r="D55" s="79"/>
      <c r="E55" s="79"/>
      <c r="F55" s="79"/>
      <c r="G55" s="79"/>
      <c r="H55" s="79"/>
      <c r="I55" s="79"/>
      <c r="J55" s="79"/>
      <c r="K55" s="79"/>
      <c r="L55" s="79"/>
      <c r="M55" s="78"/>
      <c r="N55" s="78"/>
      <c r="O55" s="334"/>
      <c r="P55" s="334"/>
      <c r="Q55" s="334"/>
      <c r="R55" s="334"/>
      <c r="S55" s="334"/>
      <c r="T55" s="334"/>
      <c r="U55" s="334"/>
      <c r="V55" s="334"/>
      <c r="W55" s="334"/>
      <c r="X55" s="334"/>
      <c r="Y55" s="334"/>
      <c r="Z55" s="334"/>
      <c r="AA55" s="334"/>
      <c r="AB55" s="334"/>
    </row>
    <row r="56" spans="1:28" s="147" customFormat="1" ht="20.100000000000001" hidden="1" customHeight="1">
      <c r="A56" s="74"/>
      <c r="B56" s="78"/>
      <c r="C56" s="79"/>
      <c r="D56" s="79"/>
      <c r="E56" s="79"/>
      <c r="F56" s="79"/>
      <c r="G56" s="79"/>
      <c r="H56" s="79"/>
      <c r="I56" s="79"/>
      <c r="J56" s="79"/>
      <c r="K56" s="79"/>
      <c r="L56" s="79"/>
      <c r="M56" s="78"/>
      <c r="N56" s="78"/>
      <c r="O56" s="334"/>
      <c r="P56" s="334"/>
      <c r="Q56" s="334"/>
      <c r="R56" s="334"/>
      <c r="S56" s="334"/>
      <c r="T56" s="334"/>
      <c r="U56" s="334"/>
      <c r="V56" s="334"/>
      <c r="W56" s="334"/>
      <c r="X56" s="334"/>
      <c r="Y56" s="334"/>
      <c r="Z56" s="334"/>
      <c r="AA56" s="334"/>
      <c r="AB56" s="334"/>
    </row>
    <row r="57" spans="1:28" s="147" customFormat="1" ht="20.100000000000001" hidden="1" customHeight="1">
      <c r="A57" s="74"/>
      <c r="B57" s="78"/>
      <c r="C57" s="79"/>
      <c r="D57" s="79"/>
      <c r="E57" s="79"/>
      <c r="F57" s="79"/>
      <c r="G57" s="79"/>
      <c r="H57" s="79"/>
      <c r="I57" s="79"/>
      <c r="J57" s="79"/>
      <c r="K57" s="79"/>
      <c r="L57" s="79"/>
      <c r="M57" s="78"/>
      <c r="N57" s="78"/>
      <c r="O57" s="334"/>
      <c r="P57" s="334"/>
      <c r="Q57" s="334"/>
      <c r="R57" s="334"/>
      <c r="S57" s="334"/>
      <c r="T57" s="334"/>
      <c r="U57" s="334"/>
      <c r="V57" s="334"/>
      <c r="W57" s="334"/>
      <c r="X57" s="334"/>
      <c r="Y57" s="334"/>
      <c r="Z57" s="334"/>
      <c r="AA57" s="334"/>
      <c r="AB57" s="334"/>
    </row>
    <row r="58" spans="1:28" s="147" customFormat="1" ht="20.45" hidden="1" customHeight="1">
      <c r="A58" s="74"/>
      <c r="B58" s="78"/>
      <c r="C58" s="79"/>
      <c r="D58" s="79"/>
      <c r="E58" s="79"/>
      <c r="F58" s="79"/>
      <c r="G58" s="79"/>
      <c r="H58" s="79"/>
      <c r="I58" s="79"/>
      <c r="J58" s="79"/>
      <c r="K58" s="79"/>
      <c r="L58" s="79"/>
      <c r="M58" s="78"/>
      <c r="N58" s="78"/>
      <c r="O58" s="334"/>
      <c r="P58" s="334"/>
      <c r="Q58" s="334"/>
      <c r="R58" s="334"/>
      <c r="S58" s="334"/>
      <c r="T58" s="334"/>
      <c r="U58" s="334"/>
      <c r="V58" s="334"/>
      <c r="W58" s="334"/>
      <c r="X58" s="334"/>
      <c r="Y58" s="334"/>
      <c r="Z58" s="334"/>
      <c r="AA58" s="334"/>
      <c r="AB58" s="334"/>
    </row>
    <row r="59" spans="1:28" s="147" customFormat="1" ht="20.100000000000001" hidden="1" customHeight="1">
      <c r="A59" s="74"/>
      <c r="B59" s="78"/>
      <c r="C59" s="79"/>
      <c r="D59" s="79"/>
      <c r="E59" s="79"/>
      <c r="F59" s="79"/>
      <c r="G59" s="79"/>
      <c r="H59" s="79"/>
      <c r="I59" s="79"/>
      <c r="J59" s="79"/>
      <c r="K59" s="79"/>
      <c r="L59" s="79"/>
      <c r="M59" s="78"/>
      <c r="N59" s="78"/>
      <c r="O59" s="334"/>
      <c r="P59" s="334"/>
      <c r="Q59" s="334"/>
      <c r="R59" s="334"/>
      <c r="S59" s="334"/>
      <c r="T59" s="334"/>
      <c r="U59" s="334"/>
      <c r="V59" s="334"/>
      <c r="W59" s="334"/>
      <c r="X59" s="334"/>
      <c r="Y59" s="334"/>
      <c r="Z59" s="334"/>
      <c r="AA59" s="334"/>
      <c r="AB59" s="334"/>
    </row>
    <row r="60" spans="1:28" s="147" customFormat="1" ht="18.600000000000001" hidden="1" customHeight="1">
      <c r="A60" s="74"/>
      <c r="B60" s="78"/>
      <c r="C60" s="79"/>
      <c r="D60" s="79"/>
      <c r="E60" s="79"/>
      <c r="F60" s="79"/>
      <c r="G60" s="79"/>
      <c r="H60" s="79"/>
      <c r="I60" s="79"/>
      <c r="J60" s="79"/>
      <c r="K60" s="79"/>
      <c r="L60" s="79"/>
      <c r="M60" s="78"/>
      <c r="N60" s="78"/>
      <c r="O60" s="334"/>
      <c r="P60" s="334"/>
      <c r="Q60" s="334"/>
      <c r="R60" s="334"/>
      <c r="S60" s="334"/>
      <c r="T60" s="334"/>
      <c r="U60" s="334"/>
      <c r="V60" s="334"/>
      <c r="W60" s="334"/>
      <c r="X60" s="334"/>
      <c r="Y60" s="334"/>
      <c r="Z60" s="334"/>
      <c r="AA60" s="334"/>
      <c r="AB60" s="334"/>
    </row>
    <row r="61" spans="1:28" s="147" customFormat="1" ht="19.899999999999999" hidden="1" customHeight="1">
      <c r="A61" s="74"/>
      <c r="B61" s="88"/>
      <c r="C61" s="79"/>
      <c r="D61" s="79"/>
      <c r="E61" s="79"/>
      <c r="F61" s="79"/>
      <c r="G61" s="79"/>
      <c r="H61" s="79"/>
      <c r="I61" s="79"/>
      <c r="J61" s="79"/>
      <c r="K61" s="79"/>
      <c r="L61" s="79"/>
      <c r="M61" s="78"/>
      <c r="N61" s="78"/>
      <c r="O61" s="334"/>
      <c r="P61" s="334"/>
      <c r="Q61" s="334"/>
      <c r="R61" s="334"/>
      <c r="S61" s="334"/>
      <c r="T61" s="334"/>
      <c r="U61" s="334"/>
      <c r="V61" s="334"/>
      <c r="W61" s="334"/>
      <c r="X61" s="334"/>
      <c r="Y61" s="334"/>
      <c r="Z61" s="334"/>
      <c r="AA61" s="334"/>
      <c r="AB61" s="334"/>
    </row>
    <row r="62" spans="1:28" s="147" customFormat="1" ht="19.899999999999999" hidden="1" customHeight="1">
      <c r="A62" s="74"/>
      <c r="B62" s="88"/>
      <c r="C62" s="79"/>
      <c r="D62" s="79"/>
      <c r="E62" s="79"/>
      <c r="F62" s="79"/>
      <c r="G62" s="79"/>
      <c r="H62" s="79"/>
      <c r="I62" s="79"/>
      <c r="J62" s="79"/>
      <c r="K62" s="79"/>
      <c r="L62" s="79"/>
      <c r="M62" s="78"/>
      <c r="N62" s="78"/>
      <c r="O62" s="334"/>
      <c r="P62" s="334"/>
      <c r="Q62" s="334"/>
      <c r="R62" s="334"/>
      <c r="S62" s="334"/>
      <c r="T62" s="334"/>
      <c r="U62" s="334"/>
      <c r="V62" s="334"/>
      <c r="W62" s="334"/>
      <c r="X62" s="334"/>
      <c r="Y62" s="334"/>
      <c r="Z62" s="334"/>
      <c r="AA62" s="334"/>
      <c r="AB62" s="334"/>
    </row>
    <row r="63" spans="1:28" s="147" customFormat="1" ht="19.899999999999999" hidden="1" customHeight="1">
      <c r="A63" s="74"/>
      <c r="B63" s="88"/>
      <c r="C63" s="79"/>
      <c r="D63" s="79"/>
      <c r="E63" s="79"/>
      <c r="F63" s="79"/>
      <c r="G63" s="79"/>
      <c r="H63" s="79"/>
      <c r="I63" s="79"/>
      <c r="J63" s="79"/>
      <c r="K63" s="79"/>
      <c r="L63" s="79"/>
      <c r="M63" s="78"/>
      <c r="N63" s="78"/>
      <c r="O63" s="334"/>
      <c r="P63" s="334"/>
      <c r="Q63" s="334"/>
      <c r="R63" s="334"/>
      <c r="S63" s="334"/>
      <c r="T63" s="334"/>
      <c r="U63" s="334"/>
      <c r="V63" s="334"/>
      <c r="W63" s="334"/>
      <c r="X63" s="334"/>
      <c r="Y63" s="334"/>
      <c r="Z63" s="334"/>
      <c r="AA63" s="334"/>
      <c r="AB63" s="334"/>
    </row>
    <row r="64" spans="1:28" s="147" customFormat="1" ht="19.899999999999999" hidden="1" customHeight="1">
      <c r="A64" s="77"/>
      <c r="B64" s="88"/>
      <c r="C64" s="79"/>
      <c r="D64" s="79"/>
      <c r="E64" s="79"/>
      <c r="F64" s="79"/>
      <c r="G64" s="79"/>
      <c r="H64" s="79"/>
      <c r="I64" s="79"/>
      <c r="J64" s="79"/>
      <c r="K64" s="79"/>
      <c r="L64" s="79"/>
      <c r="M64" s="78"/>
      <c r="N64" s="78"/>
      <c r="O64" s="334"/>
      <c r="P64" s="334"/>
      <c r="Q64" s="334"/>
      <c r="R64" s="334"/>
      <c r="S64" s="334"/>
      <c r="T64" s="334"/>
      <c r="U64" s="334"/>
      <c r="V64" s="334"/>
      <c r="W64" s="334"/>
      <c r="X64" s="334"/>
      <c r="Y64" s="334"/>
      <c r="Z64" s="334"/>
      <c r="AA64" s="334"/>
      <c r="AB64" s="334"/>
    </row>
    <row r="65" spans="1:23" s="147" customFormat="1" ht="19.899999999999999" hidden="1" customHeight="1">
      <c r="A65" s="77"/>
      <c r="B65" s="88"/>
      <c r="C65" s="79"/>
      <c r="D65" s="79"/>
      <c r="E65" s="79"/>
      <c r="F65" s="79"/>
      <c r="G65" s="79"/>
      <c r="H65" s="79"/>
      <c r="I65" s="79"/>
      <c r="J65" s="79"/>
      <c r="K65" s="79"/>
      <c r="L65" s="79"/>
      <c r="M65" s="78"/>
      <c r="N65" s="78"/>
      <c r="O65" s="334"/>
      <c r="P65" s="334"/>
      <c r="Q65" s="334"/>
      <c r="R65" s="334"/>
      <c r="S65" s="334"/>
      <c r="T65" s="334"/>
      <c r="U65" s="334"/>
      <c r="V65" s="334"/>
      <c r="W65" s="334"/>
    </row>
    <row r="66" spans="1:23" s="147" customFormat="1" ht="15.6" hidden="1" customHeight="1">
      <c r="A66" s="77"/>
      <c r="B66" s="88"/>
      <c r="C66" s="79"/>
      <c r="D66" s="79"/>
      <c r="E66" s="79"/>
      <c r="F66" s="79"/>
      <c r="G66" s="79"/>
      <c r="H66" s="79"/>
      <c r="I66" s="79"/>
      <c r="J66" s="79"/>
      <c r="K66" s="79"/>
      <c r="L66" s="79"/>
      <c r="M66" s="78"/>
      <c r="N66" s="78"/>
      <c r="O66" s="334"/>
      <c r="P66" s="334"/>
      <c r="Q66" s="334"/>
      <c r="R66" s="334"/>
      <c r="S66" s="334"/>
      <c r="T66" s="334"/>
      <c r="U66" s="334"/>
      <c r="V66" s="334"/>
      <c r="W66" s="334"/>
    </row>
    <row r="67" spans="1:23" s="147" customFormat="1" ht="19.899999999999999" hidden="1" customHeight="1">
      <c r="A67" s="77"/>
      <c r="B67" s="88"/>
      <c r="C67" s="79"/>
      <c r="D67" s="79"/>
      <c r="E67" s="79"/>
      <c r="F67" s="79"/>
      <c r="G67" s="79"/>
      <c r="H67" s="79"/>
      <c r="I67" s="79"/>
      <c r="J67" s="79"/>
      <c r="K67" s="79"/>
      <c r="L67" s="79"/>
      <c r="M67" s="78"/>
      <c r="N67" s="78"/>
      <c r="O67" s="334"/>
      <c r="P67" s="334"/>
      <c r="Q67" s="334"/>
      <c r="R67" s="334"/>
      <c r="S67" s="334"/>
      <c r="T67" s="334"/>
      <c r="U67" s="334"/>
      <c r="V67" s="334"/>
      <c r="W67" s="334"/>
    </row>
    <row r="68" spans="1:23" s="147" customFormat="1" ht="19.899999999999999" hidden="1" customHeight="1">
      <c r="A68" s="77"/>
      <c r="B68" s="88"/>
      <c r="C68" s="79"/>
      <c r="D68" s="79"/>
      <c r="E68" s="79"/>
      <c r="F68" s="79"/>
      <c r="G68" s="79"/>
      <c r="H68" s="79"/>
      <c r="I68" s="79"/>
      <c r="J68" s="79"/>
      <c r="K68" s="79"/>
      <c r="L68" s="79"/>
      <c r="M68" s="78"/>
      <c r="N68" s="78"/>
      <c r="O68" s="334"/>
      <c r="P68" s="334"/>
      <c r="Q68" s="334"/>
      <c r="R68" s="334"/>
      <c r="S68" s="334"/>
      <c r="T68" s="334"/>
      <c r="U68" s="334"/>
      <c r="V68" s="334"/>
      <c r="W68" s="334"/>
    </row>
    <row r="69" spans="1:23" s="147" customFormat="1" ht="19.899999999999999" hidden="1" customHeight="1">
      <c r="A69" s="77"/>
      <c r="B69" s="88"/>
      <c r="C69" s="79"/>
      <c r="D69" s="79"/>
      <c r="E69" s="79"/>
      <c r="F69" s="79"/>
      <c r="G69" s="79"/>
      <c r="H69" s="79"/>
      <c r="I69" s="79"/>
      <c r="J69" s="79"/>
      <c r="K69" s="79"/>
      <c r="L69" s="79"/>
      <c r="M69" s="78"/>
      <c r="N69" s="78"/>
      <c r="O69" s="334"/>
      <c r="P69" s="334"/>
      <c r="Q69" s="334"/>
      <c r="R69" s="334"/>
      <c r="S69" s="334"/>
      <c r="T69" s="334"/>
      <c r="U69" s="334"/>
      <c r="V69" s="334"/>
      <c r="W69" s="334"/>
    </row>
    <row r="70" spans="1:23" s="147" customFormat="1" ht="19.899999999999999" hidden="1" customHeight="1">
      <c r="A70" s="77"/>
      <c r="B70" s="88"/>
      <c r="C70" s="79"/>
      <c r="D70" s="79"/>
      <c r="E70" s="79"/>
      <c r="F70" s="79"/>
      <c r="G70" s="79"/>
      <c r="H70" s="79"/>
      <c r="I70" s="79"/>
      <c r="J70" s="79"/>
      <c r="K70" s="79"/>
      <c r="L70" s="79"/>
      <c r="M70" s="78"/>
      <c r="N70" s="78"/>
      <c r="O70" s="334"/>
      <c r="P70" s="334"/>
      <c r="Q70" s="334"/>
      <c r="R70" s="334"/>
      <c r="S70" s="334"/>
      <c r="T70" s="334"/>
      <c r="U70" s="334"/>
      <c r="V70" s="334"/>
      <c r="W70" s="334"/>
    </row>
    <row r="71" spans="1:23" s="147" customFormat="1" ht="19.899999999999999" hidden="1" customHeight="1">
      <c r="A71" s="77"/>
      <c r="B71" s="88"/>
      <c r="C71" s="79"/>
      <c r="D71" s="79"/>
      <c r="E71" s="79"/>
      <c r="F71" s="79"/>
      <c r="G71" s="79"/>
      <c r="H71" s="79"/>
      <c r="I71" s="79"/>
      <c r="J71" s="79"/>
      <c r="K71" s="79"/>
      <c r="L71" s="79"/>
      <c r="M71" s="78"/>
      <c r="N71" s="78"/>
      <c r="O71" s="334"/>
      <c r="P71" s="334"/>
      <c r="Q71" s="334"/>
      <c r="R71" s="334"/>
      <c r="S71" s="334"/>
      <c r="T71" s="334"/>
      <c r="U71" s="334"/>
      <c r="V71" s="334"/>
      <c r="W71" s="334"/>
    </row>
    <row r="72" spans="1:23" s="147" customFormat="1" ht="19.899999999999999" hidden="1" customHeight="1">
      <c r="A72" s="77"/>
      <c r="B72" s="78"/>
      <c r="C72" s="79"/>
      <c r="D72" s="79"/>
      <c r="E72" s="79"/>
      <c r="F72" s="79"/>
      <c r="G72" s="79"/>
      <c r="H72" s="79"/>
      <c r="I72" s="79"/>
      <c r="J72" s="79"/>
      <c r="K72" s="79"/>
      <c r="L72" s="79"/>
      <c r="M72" s="78"/>
      <c r="N72" s="78"/>
      <c r="O72" s="334"/>
      <c r="P72" s="334"/>
      <c r="Q72" s="334"/>
      <c r="R72" s="334"/>
      <c r="S72" s="334"/>
      <c r="T72" s="334"/>
      <c r="U72" s="334"/>
      <c r="V72" s="334"/>
      <c r="W72" s="334"/>
    </row>
    <row r="73" spans="1:23" s="147" customFormat="1" ht="19.899999999999999" hidden="1" customHeight="1">
      <c r="A73" s="77"/>
      <c r="B73" s="78"/>
      <c r="C73" s="79"/>
      <c r="D73" s="79"/>
      <c r="E73" s="79"/>
      <c r="F73" s="79"/>
      <c r="G73" s="79"/>
      <c r="H73" s="79"/>
      <c r="I73" s="79"/>
      <c r="J73" s="79"/>
      <c r="K73" s="79"/>
      <c r="L73" s="79"/>
      <c r="M73" s="78"/>
      <c r="N73" s="78"/>
      <c r="O73" s="334"/>
      <c r="P73" s="334"/>
      <c r="Q73" s="334"/>
      <c r="R73" s="334"/>
      <c r="S73" s="334"/>
      <c r="T73" s="334"/>
      <c r="U73" s="334"/>
      <c r="V73" s="334"/>
      <c r="W73" s="334"/>
    </row>
    <row r="74" spans="1:23" s="147" customFormat="1" ht="19.899999999999999" hidden="1" customHeight="1">
      <c r="A74" s="77"/>
      <c r="B74" s="78"/>
      <c r="C74" s="79"/>
      <c r="D74" s="79"/>
      <c r="E74" s="79"/>
      <c r="F74" s="79"/>
      <c r="G74" s="79"/>
      <c r="H74" s="79"/>
      <c r="I74" s="79"/>
      <c r="J74" s="79"/>
      <c r="K74" s="79"/>
      <c r="L74" s="79"/>
      <c r="M74" s="78"/>
      <c r="N74" s="78"/>
      <c r="O74" s="334"/>
      <c r="P74" s="334"/>
      <c r="Q74" s="334"/>
      <c r="R74" s="334"/>
      <c r="S74" s="334"/>
      <c r="T74" s="334"/>
      <c r="U74" s="334"/>
      <c r="V74" s="334"/>
      <c r="W74" s="334"/>
    </row>
    <row r="75" spans="1:23" s="147" customFormat="1" ht="19.899999999999999" hidden="1" customHeight="1">
      <c r="A75" s="77"/>
      <c r="B75" s="78"/>
      <c r="C75" s="79"/>
      <c r="D75" s="79"/>
      <c r="E75" s="79"/>
      <c r="F75" s="79"/>
      <c r="G75" s="79"/>
      <c r="H75" s="79"/>
      <c r="I75" s="79"/>
      <c r="J75" s="79"/>
      <c r="K75" s="79"/>
      <c r="L75" s="79"/>
      <c r="M75" s="78"/>
      <c r="N75" s="78"/>
      <c r="O75" s="334"/>
      <c r="P75" s="334"/>
      <c r="Q75" s="334"/>
      <c r="R75" s="334"/>
      <c r="S75" s="334"/>
      <c r="T75" s="334"/>
      <c r="U75" s="334"/>
      <c r="V75" s="334"/>
      <c r="W75" s="334"/>
    </row>
    <row r="76" spans="1:23" s="147" customFormat="1" ht="19.899999999999999" hidden="1" customHeight="1">
      <c r="A76" s="77"/>
      <c r="B76" s="78"/>
      <c r="C76" s="79"/>
      <c r="D76" s="79"/>
      <c r="E76" s="79"/>
      <c r="F76" s="79"/>
      <c r="G76" s="79"/>
      <c r="H76" s="79"/>
      <c r="I76" s="79"/>
      <c r="J76" s="79"/>
      <c r="K76" s="79"/>
      <c r="L76" s="79"/>
      <c r="M76" s="78"/>
      <c r="N76" s="78"/>
      <c r="O76" s="334"/>
      <c r="P76" s="334"/>
      <c r="Q76" s="334"/>
      <c r="R76" s="334"/>
      <c r="S76" s="334"/>
      <c r="T76" s="334"/>
      <c r="U76" s="334"/>
      <c r="V76" s="334"/>
      <c r="W76" s="334"/>
    </row>
    <row r="77" spans="1:23" s="147" customFormat="1" ht="19.899999999999999" hidden="1" customHeight="1">
      <c r="A77" s="77"/>
      <c r="B77" s="78"/>
      <c r="C77" s="79"/>
      <c r="D77" s="79"/>
      <c r="E77" s="79"/>
      <c r="F77" s="79"/>
      <c r="G77" s="79"/>
      <c r="H77" s="79"/>
      <c r="I77" s="79"/>
      <c r="J77" s="79"/>
      <c r="K77" s="79"/>
      <c r="L77" s="79"/>
      <c r="M77" s="78"/>
      <c r="N77" s="78"/>
      <c r="O77" s="334"/>
      <c r="P77" s="334"/>
      <c r="Q77" s="334"/>
      <c r="R77" s="334"/>
      <c r="S77" s="334"/>
      <c r="T77" s="334"/>
      <c r="U77" s="334"/>
      <c r="V77" s="334"/>
      <c r="W77" s="334"/>
    </row>
    <row r="78" spans="1:23" s="147" customFormat="1" ht="19.899999999999999" hidden="1" customHeight="1">
      <c r="A78" s="77"/>
      <c r="B78" s="78"/>
      <c r="C78" s="79"/>
      <c r="D78" s="79"/>
      <c r="E78" s="79"/>
      <c r="F78" s="79"/>
      <c r="G78" s="79"/>
      <c r="H78" s="79"/>
      <c r="I78" s="79"/>
      <c r="J78" s="79"/>
      <c r="K78" s="79"/>
      <c r="L78" s="79"/>
      <c r="M78" s="78"/>
      <c r="N78" s="78"/>
      <c r="O78" s="334"/>
      <c r="P78" s="334"/>
      <c r="Q78" s="334"/>
      <c r="R78" s="334"/>
      <c r="S78" s="334"/>
      <c r="T78" s="334"/>
      <c r="U78" s="334"/>
      <c r="V78" s="334"/>
      <c r="W78" s="334"/>
    </row>
    <row r="79" spans="1:23" s="147" customFormat="1" ht="19.899999999999999" hidden="1" customHeight="1">
      <c r="A79" s="77"/>
      <c r="B79" s="78"/>
      <c r="C79" s="79"/>
      <c r="D79" s="79"/>
      <c r="E79" s="79"/>
      <c r="F79" s="79"/>
      <c r="G79" s="79"/>
      <c r="H79" s="79"/>
      <c r="I79" s="79"/>
      <c r="J79" s="79"/>
      <c r="K79" s="79"/>
      <c r="L79" s="79"/>
      <c r="M79" s="78"/>
      <c r="N79" s="78"/>
      <c r="O79" s="334"/>
      <c r="P79" s="334"/>
      <c r="Q79" s="334"/>
      <c r="R79" s="334"/>
      <c r="S79" s="334"/>
      <c r="T79" s="334"/>
      <c r="U79" s="334"/>
      <c r="V79" s="334"/>
      <c r="W79" s="334"/>
    </row>
    <row r="80" spans="1:23" s="147" customFormat="1" ht="19.899999999999999" hidden="1" customHeight="1">
      <c r="A80" s="77"/>
      <c r="B80" s="78"/>
      <c r="C80" s="79"/>
      <c r="D80" s="79"/>
      <c r="E80" s="79"/>
      <c r="F80" s="79"/>
      <c r="G80" s="79"/>
      <c r="H80" s="79"/>
      <c r="I80" s="79"/>
      <c r="J80" s="79"/>
      <c r="K80" s="79"/>
      <c r="L80" s="79"/>
      <c r="M80" s="78"/>
      <c r="N80" s="78"/>
      <c r="O80" s="334"/>
      <c r="P80" s="334"/>
      <c r="Q80" s="334"/>
      <c r="R80" s="334"/>
      <c r="S80" s="334"/>
      <c r="T80" s="334"/>
      <c r="U80" s="334"/>
      <c r="V80" s="334"/>
      <c r="W80" s="334"/>
    </row>
    <row r="81" spans="1:23" s="147" customFormat="1" ht="19.899999999999999" hidden="1" customHeight="1">
      <c r="A81" s="77"/>
      <c r="B81" s="78"/>
      <c r="C81" s="79"/>
      <c r="D81" s="79"/>
      <c r="E81" s="79"/>
      <c r="F81" s="79"/>
      <c r="G81" s="79"/>
      <c r="H81" s="79"/>
      <c r="I81" s="79"/>
      <c r="J81" s="79"/>
      <c r="K81" s="79"/>
      <c r="L81" s="79"/>
      <c r="M81" s="78"/>
      <c r="N81" s="78"/>
      <c r="O81" s="334"/>
      <c r="P81" s="334"/>
      <c r="Q81" s="334"/>
      <c r="R81" s="334"/>
      <c r="S81" s="334"/>
      <c r="T81" s="334"/>
      <c r="U81" s="334"/>
      <c r="V81" s="334"/>
      <c r="W81" s="334"/>
    </row>
    <row r="82" spans="1:23" s="147" customFormat="1" ht="19.899999999999999" hidden="1" customHeight="1">
      <c r="A82" s="77"/>
      <c r="B82" s="78"/>
      <c r="C82" s="79"/>
      <c r="D82" s="79"/>
      <c r="E82" s="79"/>
      <c r="F82" s="79"/>
      <c r="G82" s="79"/>
      <c r="H82" s="79"/>
      <c r="I82" s="79"/>
      <c r="J82" s="79"/>
      <c r="K82" s="79"/>
      <c r="L82" s="79"/>
      <c r="M82" s="78"/>
      <c r="N82" s="78"/>
      <c r="O82" s="334"/>
      <c r="P82" s="334"/>
      <c r="Q82" s="334"/>
      <c r="R82" s="334"/>
      <c r="S82" s="334"/>
      <c r="T82" s="334"/>
      <c r="U82" s="334"/>
      <c r="V82" s="334"/>
      <c r="W82" s="334"/>
    </row>
    <row r="83" spans="1:23" s="147" customFormat="1" ht="19.899999999999999" hidden="1" customHeight="1">
      <c r="A83" s="77"/>
      <c r="B83" s="78"/>
      <c r="C83" s="79"/>
      <c r="D83" s="79"/>
      <c r="E83" s="79"/>
      <c r="F83" s="79"/>
      <c r="G83" s="79"/>
      <c r="H83" s="79"/>
      <c r="I83" s="79"/>
      <c r="J83" s="79"/>
      <c r="K83" s="79"/>
      <c r="L83" s="79"/>
      <c r="M83" s="78"/>
      <c r="N83" s="78"/>
      <c r="O83" s="334"/>
      <c r="P83" s="334"/>
      <c r="Q83" s="334"/>
      <c r="R83" s="334"/>
      <c r="S83" s="334"/>
      <c r="T83" s="334"/>
      <c r="U83" s="334"/>
      <c r="V83" s="334"/>
      <c r="W83" s="334"/>
    </row>
    <row r="84" spans="1:23" s="147" customFormat="1" ht="19.899999999999999" hidden="1" customHeight="1">
      <c r="A84" s="77"/>
      <c r="B84" s="78"/>
      <c r="C84" s="79"/>
      <c r="D84" s="79"/>
      <c r="E84" s="79"/>
      <c r="F84" s="79"/>
      <c r="G84" s="79"/>
      <c r="H84" s="79"/>
      <c r="I84" s="79"/>
      <c r="J84" s="79"/>
      <c r="K84" s="79"/>
      <c r="L84" s="79"/>
      <c r="M84" s="78"/>
      <c r="N84" s="78"/>
      <c r="O84" s="334"/>
      <c r="P84" s="334"/>
      <c r="Q84" s="334"/>
      <c r="R84" s="334"/>
      <c r="S84" s="334"/>
      <c r="T84" s="334"/>
      <c r="U84" s="334"/>
      <c r="V84" s="334"/>
      <c r="W84" s="334"/>
    </row>
    <row r="85" spans="1:23" s="147" customFormat="1" ht="13.5" thickBot="1">
      <c r="A85" s="338"/>
      <c r="B85" s="334"/>
      <c r="C85" s="330"/>
      <c r="D85" s="330"/>
      <c r="E85" s="330"/>
      <c r="F85" s="330"/>
      <c r="G85" s="330"/>
      <c r="H85" s="330"/>
      <c r="I85" s="330"/>
      <c r="J85" s="330"/>
      <c r="K85" s="330"/>
      <c r="L85" s="330"/>
      <c r="M85" s="331"/>
      <c r="N85" s="332"/>
      <c r="O85" s="334"/>
      <c r="P85" s="334"/>
      <c r="Q85" s="334"/>
      <c r="R85" s="334"/>
      <c r="S85" s="334"/>
      <c r="T85" s="334"/>
      <c r="U85" s="334"/>
      <c r="V85" s="334"/>
      <c r="W85" s="334"/>
    </row>
    <row r="86" spans="1:23">
      <c r="A86" s="41"/>
      <c r="B86" s="226" t="s">
        <v>114</v>
      </c>
      <c r="C86" s="339">
        <f>COUNTA(A5:A84)</f>
        <v>0</v>
      </c>
      <c r="D86" s="67"/>
      <c r="E86" s="67"/>
      <c r="F86" s="67"/>
      <c r="G86" s="67"/>
      <c r="H86" s="67"/>
      <c r="I86" s="67"/>
      <c r="J86" s="67"/>
      <c r="K86" s="67"/>
      <c r="L86" s="67"/>
      <c r="M86" s="43"/>
      <c r="N86" s="44"/>
      <c r="O86" s="42"/>
      <c r="P86" s="42"/>
      <c r="Q86" s="42"/>
      <c r="R86" s="42"/>
      <c r="S86" s="42"/>
      <c r="T86" s="42"/>
      <c r="U86" s="42"/>
      <c r="V86" s="42"/>
      <c r="W86" s="42"/>
    </row>
    <row r="87" spans="1:23">
      <c r="A87" s="41"/>
      <c r="B87" s="227" t="s">
        <v>164</v>
      </c>
      <c r="C87" s="340">
        <f>COUNTA(B5:B84)</f>
        <v>0</v>
      </c>
      <c r="D87" s="67"/>
      <c r="E87" s="67"/>
      <c r="F87" s="67"/>
      <c r="G87" s="67"/>
      <c r="H87" s="67"/>
      <c r="I87" s="67"/>
      <c r="J87" s="67"/>
      <c r="K87" s="67"/>
      <c r="L87" s="67"/>
      <c r="M87" s="43"/>
      <c r="N87" s="44"/>
      <c r="O87" s="42"/>
      <c r="P87" s="42"/>
      <c r="Q87" s="42"/>
      <c r="R87" s="42"/>
      <c r="S87" s="42"/>
      <c r="T87" s="42"/>
      <c r="U87" s="42"/>
      <c r="V87" s="42"/>
      <c r="W87" s="42"/>
    </row>
    <row r="88" spans="1:23" ht="13.5" thickBot="1">
      <c r="A88" s="41"/>
      <c r="B88" s="228" t="s">
        <v>165</v>
      </c>
      <c r="C88" s="341">
        <f>COUNTIF(D5:D84,E88)</f>
        <v>0</v>
      </c>
      <c r="D88" s="67" t="s">
        <v>166</v>
      </c>
      <c r="E88" s="67" t="s">
        <v>167</v>
      </c>
      <c r="F88" s="67"/>
      <c r="G88" s="67"/>
      <c r="H88" s="67"/>
      <c r="I88" s="67"/>
      <c r="J88" s="67"/>
      <c r="K88" s="67"/>
      <c r="L88" s="67"/>
      <c r="M88" s="43"/>
      <c r="N88" s="44"/>
      <c r="O88" s="42"/>
      <c r="P88" s="42"/>
      <c r="Q88" s="42"/>
      <c r="R88" s="42"/>
      <c r="S88" s="42"/>
      <c r="T88" s="42"/>
      <c r="U88" s="42"/>
      <c r="V88" s="42"/>
      <c r="W88" s="42"/>
    </row>
    <row r="89" spans="1:23" hidden="1">
      <c r="A89" s="41"/>
      <c r="B89" s="12"/>
      <c r="C89" s="13"/>
      <c r="D89" s="67"/>
      <c r="E89" s="67"/>
      <c r="F89" s="67"/>
      <c r="G89" s="67"/>
      <c r="H89" s="67"/>
      <c r="I89" s="67"/>
      <c r="J89" s="67"/>
      <c r="K89" s="67"/>
      <c r="L89" s="67"/>
      <c r="M89" s="43"/>
      <c r="N89" s="44"/>
      <c r="O89" s="42"/>
      <c r="P89" s="42"/>
      <c r="Q89" s="42"/>
      <c r="R89" s="42"/>
      <c r="S89" s="42"/>
      <c r="T89" s="42"/>
      <c r="U89" s="42"/>
      <c r="V89" s="42"/>
      <c r="W89" s="42"/>
    </row>
    <row r="90" spans="1:23" ht="13.5" hidden="1" thickBot="1">
      <c r="A90" s="41"/>
      <c r="B90" s="68"/>
      <c r="C90" s="342"/>
      <c r="D90" s="67"/>
      <c r="E90" s="67"/>
      <c r="F90" s="67"/>
      <c r="G90" s="67"/>
      <c r="H90" s="67"/>
      <c r="I90" s="67"/>
      <c r="J90" s="67"/>
      <c r="K90" s="67"/>
      <c r="L90" s="67"/>
      <c r="M90" s="43"/>
      <c r="N90" s="44"/>
      <c r="O90" s="42"/>
      <c r="P90" s="42"/>
      <c r="Q90" s="42"/>
      <c r="R90" s="42"/>
      <c r="S90" s="42"/>
      <c r="T90" s="42"/>
      <c r="U90" s="42"/>
      <c r="V90" s="42"/>
      <c r="W90" s="42"/>
    </row>
    <row r="91" spans="1:23" ht="13.5" hidden="1" thickBot="1">
      <c r="A91" s="41"/>
      <c r="B91" s="343" t="s">
        <v>168</v>
      </c>
      <c r="C91" s="344"/>
      <c r="D91" s="67"/>
      <c r="E91" s="67"/>
      <c r="F91" s="67"/>
      <c r="G91" s="67"/>
      <c r="H91" s="67"/>
      <c r="I91" s="67"/>
      <c r="J91" s="67"/>
      <c r="K91" s="67"/>
      <c r="L91" s="67"/>
      <c r="M91" s="43"/>
      <c r="N91" s="44"/>
      <c r="O91" s="42"/>
      <c r="P91" s="42"/>
      <c r="Q91" s="42"/>
      <c r="R91" s="42"/>
      <c r="S91" s="42"/>
      <c r="T91" s="42"/>
      <c r="U91" s="42"/>
      <c r="V91" s="42"/>
      <c r="W91" s="42"/>
    </row>
    <row r="92" spans="1:23" hidden="1">
      <c r="A92" s="41"/>
      <c r="B92" s="345" t="s">
        <v>169</v>
      </c>
      <c r="C92" s="28">
        <f>COUNTIF('1'!$N$5:$N$84,B92)</f>
        <v>0</v>
      </c>
      <c r="D92" s="67"/>
      <c r="E92" s="67"/>
      <c r="F92" s="67"/>
      <c r="G92" s="67"/>
      <c r="H92" s="67"/>
      <c r="I92" s="67"/>
      <c r="J92" s="67"/>
      <c r="K92" s="67"/>
      <c r="L92" s="67"/>
      <c r="M92" s="43"/>
      <c r="N92" s="44"/>
      <c r="O92" s="42"/>
      <c r="P92" s="42"/>
      <c r="Q92" s="42"/>
      <c r="R92" s="42"/>
      <c r="S92" s="42"/>
      <c r="T92" s="42"/>
      <c r="U92" s="42"/>
      <c r="V92" s="42"/>
      <c r="W92" s="42"/>
    </row>
    <row r="93" spans="1:23" hidden="1">
      <c r="A93" s="41"/>
      <c r="B93" s="346" t="s">
        <v>170</v>
      </c>
      <c r="C93" s="29">
        <f>COUNTIF('1'!$N$5:$N$84,B93)</f>
        <v>0</v>
      </c>
      <c r="D93" s="67"/>
      <c r="E93" s="67"/>
      <c r="F93" s="67"/>
      <c r="G93" s="67"/>
      <c r="H93" s="67"/>
      <c r="I93" s="67"/>
      <c r="J93" s="67"/>
      <c r="K93" s="67"/>
      <c r="L93" s="67"/>
      <c r="M93" s="43"/>
      <c r="N93" s="44"/>
      <c r="O93" s="42"/>
      <c r="P93" s="42"/>
      <c r="Q93" s="42"/>
      <c r="R93" s="42"/>
      <c r="S93" s="42"/>
      <c r="T93" s="42"/>
      <c r="U93" s="42"/>
      <c r="V93" s="42"/>
      <c r="W93" s="42"/>
    </row>
    <row r="94" spans="1:23" hidden="1">
      <c r="A94" s="41"/>
      <c r="B94" s="346" t="s">
        <v>171</v>
      </c>
      <c r="C94" s="29">
        <f>COUNTIF('1'!$N$5:$N$84,B94)</f>
        <v>0</v>
      </c>
      <c r="D94" s="67"/>
      <c r="E94" s="67"/>
      <c r="F94" s="67"/>
      <c r="G94" s="67"/>
      <c r="H94" s="67"/>
      <c r="I94" s="67"/>
      <c r="J94" s="67"/>
      <c r="K94" s="67"/>
      <c r="L94" s="67"/>
      <c r="M94" s="43"/>
      <c r="N94" s="44"/>
      <c r="O94" s="42"/>
      <c r="P94" s="42"/>
      <c r="Q94" s="42"/>
      <c r="R94" s="42"/>
      <c r="S94" s="42"/>
      <c r="T94" s="42"/>
      <c r="U94" s="42"/>
      <c r="V94" s="42"/>
      <c r="W94" s="42"/>
    </row>
    <row r="95" spans="1:23" hidden="1">
      <c r="A95" s="41"/>
      <c r="B95" s="346" t="s">
        <v>172</v>
      </c>
      <c r="C95" s="29">
        <f>COUNTIF('1'!$N$5:$N$84,B95)</f>
        <v>0</v>
      </c>
      <c r="D95" s="67"/>
      <c r="E95" s="67"/>
      <c r="F95" s="67"/>
      <c r="G95" s="67"/>
      <c r="H95" s="67"/>
      <c r="I95" s="67"/>
      <c r="J95" s="67"/>
      <c r="K95" s="67"/>
      <c r="L95" s="67"/>
      <c r="M95" s="43"/>
      <c r="N95" s="44"/>
      <c r="O95" s="42"/>
      <c r="P95" s="42"/>
      <c r="Q95" s="42"/>
      <c r="R95" s="42"/>
      <c r="S95" s="42"/>
      <c r="T95" s="42"/>
      <c r="U95" s="42"/>
      <c r="V95" s="42"/>
      <c r="W95" s="42"/>
    </row>
    <row r="96" spans="1:23" hidden="1">
      <c r="A96" s="41"/>
      <c r="B96" s="346" t="s">
        <v>173</v>
      </c>
      <c r="C96" s="29">
        <f>COUNTIF('1'!$N$5:$N$84,B96)</f>
        <v>0</v>
      </c>
      <c r="D96" s="67"/>
      <c r="E96" s="67"/>
      <c r="F96" s="67"/>
      <c r="G96" s="67"/>
      <c r="H96" s="67"/>
      <c r="I96" s="67"/>
      <c r="J96" s="67"/>
      <c r="K96" s="67"/>
      <c r="L96" s="67"/>
      <c r="M96" s="43"/>
      <c r="N96" s="44"/>
      <c r="O96" s="42"/>
      <c r="P96" s="42"/>
      <c r="Q96" s="42"/>
      <c r="R96" s="42"/>
      <c r="S96" s="42"/>
      <c r="T96" s="42"/>
      <c r="U96" s="42"/>
      <c r="V96" s="42"/>
      <c r="W96" s="42"/>
    </row>
    <row r="97" spans="2:3" ht="13.5" hidden="1" thickBot="1">
      <c r="B97" s="347" t="s">
        <v>174</v>
      </c>
      <c r="C97" s="30">
        <f>COUNTIF('1'!$N$5:$N$84,B97)</f>
        <v>0</v>
      </c>
    </row>
    <row r="98" spans="2:3" hidden="1">
      <c r="B98" s="42"/>
      <c r="C98" s="67"/>
    </row>
    <row r="124" spans="1:13" ht="14.45" customHeight="1">
      <c r="A124" s="42"/>
      <c r="B124" s="42"/>
      <c r="C124" s="67"/>
      <c r="D124" s="67"/>
      <c r="E124" s="67"/>
      <c r="F124" s="67"/>
      <c r="G124" s="67"/>
      <c r="H124" s="67"/>
      <c r="I124" s="67"/>
      <c r="J124" s="67"/>
      <c r="K124" s="67"/>
      <c r="L124" s="67"/>
      <c r="M124" s="42"/>
    </row>
    <row r="125" spans="1:13" ht="14.25" customHeight="1">
      <c r="A125" s="42"/>
      <c r="B125" s="42"/>
      <c r="C125" s="67"/>
      <c r="D125" s="67"/>
      <c r="E125" s="67"/>
      <c r="F125" s="67"/>
      <c r="G125" s="67"/>
      <c r="H125" s="67"/>
      <c r="I125" s="67"/>
      <c r="J125" s="67"/>
      <c r="K125" s="67"/>
      <c r="L125" s="67"/>
      <c r="M125" s="42"/>
    </row>
    <row r="126" spans="1:13" ht="14.25" customHeight="1">
      <c r="A126" s="42"/>
      <c r="B126" s="42"/>
      <c r="C126" s="67"/>
      <c r="D126" s="67"/>
      <c r="E126" s="67"/>
      <c r="F126" s="67"/>
      <c r="G126" s="67"/>
      <c r="H126" s="67"/>
      <c r="I126" s="67"/>
      <c r="J126" s="67"/>
      <c r="K126" s="67"/>
      <c r="L126" s="67"/>
      <c r="M126" s="42"/>
    </row>
    <row r="127" spans="1:13" ht="1.5" customHeight="1">
      <c r="A127" s="42"/>
      <c r="B127" s="42"/>
      <c r="C127" s="67"/>
      <c r="D127" s="67"/>
      <c r="E127" s="67"/>
      <c r="F127" s="67"/>
      <c r="G127" s="67"/>
      <c r="H127" s="67"/>
      <c r="I127" s="67"/>
      <c r="J127" s="67"/>
      <c r="K127" s="67"/>
      <c r="L127" s="67"/>
      <c r="M127" s="42"/>
    </row>
    <row r="128" spans="1:13" ht="14.45" customHeight="1">
      <c r="A128" s="41"/>
      <c r="B128" s="42"/>
      <c r="C128" s="67"/>
      <c r="D128" s="67"/>
      <c r="E128" s="67"/>
      <c r="F128" s="67"/>
      <c r="G128" s="67"/>
      <c r="H128" s="67"/>
      <c r="I128" s="67"/>
      <c r="J128" s="67"/>
      <c r="K128" s="67"/>
      <c r="L128" s="67"/>
      <c r="M128" s="43"/>
    </row>
    <row r="129" spans="1:23" s="5" customFormat="1" ht="14.45" customHeight="1">
      <c r="A129" s="41"/>
      <c r="B129" s="42"/>
      <c r="C129" s="67"/>
      <c r="D129" s="67"/>
      <c r="E129" s="67"/>
      <c r="F129" s="67"/>
      <c r="G129" s="67"/>
      <c r="H129" s="67"/>
      <c r="I129" s="67"/>
      <c r="J129" s="67"/>
      <c r="K129" s="67"/>
      <c r="L129" s="67"/>
      <c r="M129" s="43"/>
      <c r="N129" s="44"/>
      <c r="O129" s="42"/>
      <c r="P129" s="348"/>
      <c r="Q129" s="348"/>
      <c r="R129" s="348"/>
      <c r="S129" s="348"/>
      <c r="T129" s="348"/>
      <c r="U129" s="348"/>
      <c r="V129" s="348"/>
      <c r="W129" s="348"/>
    </row>
    <row r="130" spans="1:23" ht="14.45" customHeight="1">
      <c r="A130" s="41"/>
      <c r="B130" s="42"/>
      <c r="C130" s="67"/>
      <c r="D130" s="67"/>
      <c r="E130" s="67"/>
      <c r="F130" s="67"/>
      <c r="G130" s="67"/>
      <c r="H130" s="67"/>
      <c r="I130" s="67"/>
      <c r="J130" s="67"/>
      <c r="K130" s="67"/>
      <c r="L130" s="67"/>
      <c r="M130" s="43"/>
      <c r="N130" s="44"/>
      <c r="O130" s="42"/>
      <c r="P130" s="42"/>
      <c r="Q130" s="42"/>
      <c r="R130" s="42"/>
      <c r="S130" s="42"/>
      <c r="T130" s="42"/>
      <c r="U130" s="42"/>
      <c r="V130" s="42"/>
      <c r="W130" s="42"/>
    </row>
    <row r="131" spans="1:23" ht="14.45" customHeight="1">
      <c r="A131" s="41"/>
      <c r="B131" s="42"/>
      <c r="C131" s="67"/>
      <c r="D131" s="67"/>
      <c r="E131" s="67"/>
      <c r="F131" s="67"/>
      <c r="G131" s="67"/>
      <c r="H131" s="67"/>
      <c r="I131" s="67"/>
      <c r="J131" s="67"/>
      <c r="K131" s="67"/>
      <c r="L131" s="67"/>
      <c r="M131" s="43"/>
      <c r="N131" s="44"/>
      <c r="O131" s="42"/>
      <c r="P131" s="42"/>
      <c r="Q131" s="42"/>
      <c r="R131" s="42"/>
      <c r="S131" s="42"/>
      <c r="T131" s="42"/>
      <c r="U131" s="42"/>
      <c r="V131" s="42"/>
      <c r="W131" s="42"/>
    </row>
    <row r="132" spans="1:23" ht="17.25" customHeight="1">
      <c r="A132" s="41"/>
      <c r="B132" s="42"/>
      <c r="C132" s="67"/>
      <c r="D132" s="67"/>
      <c r="E132" s="67"/>
      <c r="F132" s="67"/>
      <c r="G132" s="67"/>
      <c r="H132" s="67"/>
      <c r="I132" s="67"/>
      <c r="J132" s="67"/>
      <c r="K132" s="67"/>
      <c r="L132" s="67"/>
      <c r="M132" s="43"/>
      <c r="N132" s="44"/>
      <c r="O132" s="42"/>
      <c r="P132" s="42"/>
      <c r="Q132" s="42"/>
      <c r="R132" s="42"/>
      <c r="S132" s="42"/>
      <c r="T132" s="42"/>
      <c r="U132" s="42"/>
      <c r="V132" s="42"/>
      <c r="W132" s="42"/>
    </row>
    <row r="133" spans="1:23" ht="14.45" customHeight="1">
      <c r="A133" s="41"/>
      <c r="B133" s="42"/>
      <c r="C133" s="67"/>
      <c r="D133" s="67"/>
      <c r="E133" s="67"/>
      <c r="F133" s="67"/>
      <c r="G133" s="67"/>
      <c r="H133" s="67"/>
      <c r="I133" s="67"/>
      <c r="J133" s="67"/>
      <c r="K133" s="67"/>
      <c r="L133" s="67"/>
      <c r="M133" s="43"/>
      <c r="N133" s="44"/>
      <c r="O133" s="42"/>
      <c r="P133" s="42"/>
      <c r="Q133" s="42"/>
      <c r="R133" s="42"/>
      <c r="S133" s="42"/>
      <c r="T133" s="42"/>
      <c r="U133" s="42"/>
      <c r="V133" s="42"/>
      <c r="W133" s="42"/>
    </row>
    <row r="134" spans="1:23" ht="14.45" customHeight="1">
      <c r="A134" s="41"/>
      <c r="B134" s="42"/>
      <c r="C134" s="67"/>
      <c r="D134" s="67"/>
      <c r="E134" s="67"/>
      <c r="F134" s="67"/>
      <c r="G134" s="67"/>
      <c r="H134" s="67"/>
      <c r="I134" s="67"/>
      <c r="J134" s="67"/>
      <c r="K134" s="67"/>
      <c r="L134" s="67"/>
      <c r="M134" s="43"/>
      <c r="N134" s="44"/>
      <c r="O134" s="42"/>
      <c r="P134" s="42"/>
      <c r="Q134" s="42"/>
      <c r="R134" s="42"/>
      <c r="S134" s="42"/>
      <c r="T134" s="42"/>
      <c r="U134" s="42"/>
      <c r="V134" s="42"/>
      <c r="W134" s="42"/>
    </row>
    <row r="135" spans="1:23" ht="14.45" customHeight="1">
      <c r="A135" s="41"/>
      <c r="B135" s="42"/>
      <c r="C135" s="67"/>
      <c r="D135" s="67"/>
      <c r="E135" s="67"/>
      <c r="F135" s="67"/>
      <c r="G135" s="67"/>
      <c r="H135" s="67"/>
      <c r="I135" s="67"/>
      <c r="J135" s="67"/>
      <c r="K135" s="67"/>
      <c r="L135" s="67"/>
      <c r="M135" s="43"/>
      <c r="N135" s="44"/>
      <c r="O135" s="42"/>
      <c r="P135" s="42"/>
      <c r="Q135" s="42"/>
      <c r="R135" s="42"/>
      <c r="S135" s="42"/>
      <c r="T135" s="42"/>
      <c r="U135" s="42"/>
      <c r="V135" s="42"/>
      <c r="W135" s="42"/>
    </row>
    <row r="136" spans="1:23" ht="14.45" customHeight="1">
      <c r="A136" s="41"/>
      <c r="B136" s="42"/>
      <c r="C136" s="67"/>
      <c r="D136" s="67"/>
      <c r="E136" s="67"/>
      <c r="F136" s="67"/>
      <c r="G136" s="67"/>
      <c r="H136" s="67"/>
      <c r="I136" s="67"/>
      <c r="J136" s="67"/>
      <c r="K136" s="67"/>
      <c r="L136" s="67"/>
      <c r="M136" s="43"/>
      <c r="N136" s="44"/>
      <c r="O136" s="42"/>
      <c r="P136" s="42"/>
      <c r="Q136" s="42"/>
      <c r="R136" s="42"/>
      <c r="S136" s="42"/>
      <c r="T136" s="42"/>
      <c r="U136" s="42"/>
      <c r="V136" s="42"/>
      <c r="W136" s="42"/>
    </row>
    <row r="137" spans="1:23" ht="14.45" customHeight="1">
      <c r="A137" s="41"/>
      <c r="B137" s="42"/>
      <c r="C137" s="67"/>
      <c r="D137" s="67"/>
      <c r="E137" s="67"/>
      <c r="F137" s="67"/>
      <c r="G137" s="67"/>
      <c r="H137" s="67"/>
      <c r="I137" s="67"/>
      <c r="J137" s="67"/>
      <c r="K137" s="67"/>
      <c r="L137" s="67"/>
      <c r="M137" s="43"/>
      <c r="N137" s="44"/>
      <c r="O137" s="42"/>
      <c r="P137" s="42"/>
      <c r="Q137" s="42"/>
      <c r="R137" s="42"/>
      <c r="S137" s="42"/>
      <c r="T137" s="42"/>
      <c r="U137" s="42"/>
      <c r="V137" s="42"/>
      <c r="W137" s="42"/>
    </row>
    <row r="138" spans="1:23" ht="14.45" customHeight="1">
      <c r="A138" s="41"/>
      <c r="B138" s="42"/>
      <c r="C138" s="67"/>
      <c r="D138" s="67"/>
      <c r="E138" s="67"/>
      <c r="F138" s="67"/>
      <c r="G138" s="67"/>
      <c r="H138" s="67"/>
      <c r="I138" s="67"/>
      <c r="J138" s="67"/>
      <c r="K138" s="67"/>
      <c r="L138" s="67"/>
      <c r="M138" s="43"/>
      <c r="N138" s="44"/>
      <c r="O138" s="42"/>
      <c r="P138" s="42"/>
      <c r="Q138" s="42"/>
      <c r="R138" s="42"/>
      <c r="S138" s="42"/>
      <c r="T138" s="42"/>
      <c r="U138" s="42"/>
      <c r="V138" s="42"/>
      <c r="W138" s="42"/>
    </row>
    <row r="139" spans="1:23" ht="14.45" customHeight="1">
      <c r="A139" s="41"/>
      <c r="B139" s="42"/>
      <c r="C139" s="67"/>
      <c r="D139" s="67"/>
      <c r="E139" s="67"/>
      <c r="F139" s="67"/>
      <c r="G139" s="67"/>
      <c r="H139" s="67"/>
      <c r="I139" s="67"/>
      <c r="J139" s="67"/>
      <c r="K139" s="67"/>
      <c r="L139" s="67"/>
      <c r="M139" s="43"/>
      <c r="N139" s="44"/>
      <c r="O139" s="42"/>
      <c r="P139" s="42"/>
      <c r="Q139" s="42"/>
      <c r="R139" s="42"/>
      <c r="S139" s="42"/>
      <c r="T139" s="42"/>
      <c r="U139" s="42"/>
      <c r="V139" s="42"/>
      <c r="W139" s="42"/>
    </row>
    <row r="140" spans="1:23" ht="14.45" customHeight="1">
      <c r="A140" s="41"/>
      <c r="B140" s="42"/>
      <c r="C140" s="67"/>
      <c r="D140" s="67"/>
      <c r="E140" s="67"/>
      <c r="F140" s="67"/>
      <c r="G140" s="67"/>
      <c r="H140" s="67"/>
      <c r="I140" s="67"/>
      <c r="J140" s="67"/>
      <c r="K140" s="67"/>
      <c r="L140" s="67"/>
      <c r="M140" s="43"/>
      <c r="N140" s="44"/>
      <c r="O140" s="42"/>
      <c r="P140" s="42"/>
      <c r="Q140" s="42"/>
      <c r="R140" s="42"/>
      <c r="S140" s="42"/>
      <c r="T140" s="42"/>
      <c r="U140" s="42"/>
      <c r="V140" s="42"/>
      <c r="W140" s="42"/>
    </row>
    <row r="141" spans="1:23" ht="14.45" customHeight="1">
      <c r="A141" s="41"/>
      <c r="B141" s="42"/>
      <c r="C141" s="67"/>
      <c r="D141" s="67"/>
      <c r="E141" s="67"/>
      <c r="F141" s="67"/>
      <c r="G141" s="67"/>
      <c r="H141" s="67"/>
      <c r="I141" s="67"/>
      <c r="J141" s="67"/>
      <c r="K141" s="67"/>
      <c r="L141" s="67"/>
      <c r="M141" s="43"/>
      <c r="N141" s="44"/>
      <c r="O141" s="42"/>
      <c r="P141" s="42"/>
      <c r="Q141" s="42"/>
      <c r="R141" s="42"/>
      <c r="S141" s="42"/>
      <c r="T141" s="42"/>
      <c r="U141" s="42"/>
      <c r="V141" s="42"/>
      <c r="W141" s="42"/>
    </row>
    <row r="142" spans="1:23" ht="14.45" customHeight="1">
      <c r="A142" s="41"/>
      <c r="B142" s="42"/>
      <c r="C142" s="67"/>
      <c r="D142" s="67"/>
      <c r="E142" s="67"/>
      <c r="F142" s="67"/>
      <c r="G142" s="67"/>
      <c r="H142" s="67"/>
      <c r="I142" s="67"/>
      <c r="J142" s="67"/>
      <c r="K142" s="67"/>
      <c r="L142" s="67"/>
      <c r="M142" s="43"/>
      <c r="N142" s="44"/>
      <c r="O142" s="42"/>
      <c r="P142" s="42"/>
      <c r="Q142" s="42"/>
      <c r="R142" s="42"/>
      <c r="S142" s="42"/>
      <c r="T142" s="42"/>
      <c r="U142" s="42"/>
      <c r="V142" s="42"/>
      <c r="W142" s="42"/>
    </row>
    <row r="143" spans="1:23" ht="14.45" customHeight="1">
      <c r="A143" s="41"/>
      <c r="B143" s="42"/>
      <c r="C143" s="67"/>
      <c r="D143" s="67"/>
      <c r="E143" s="67"/>
      <c r="F143" s="67"/>
      <c r="G143" s="67"/>
      <c r="H143" s="67"/>
      <c r="I143" s="67"/>
      <c r="J143" s="67"/>
      <c r="K143" s="67"/>
      <c r="L143" s="67"/>
      <c r="M143" s="43"/>
      <c r="N143" s="44"/>
      <c r="O143" s="42"/>
      <c r="P143" s="42"/>
      <c r="Q143" s="42"/>
      <c r="R143" s="42"/>
      <c r="S143" s="42"/>
      <c r="T143" s="42"/>
      <c r="U143" s="42"/>
      <c r="V143" s="42"/>
      <c r="W143" s="42"/>
    </row>
    <row r="144" spans="1:23" ht="14.45" customHeight="1">
      <c r="A144" s="41"/>
      <c r="B144" s="42"/>
      <c r="C144" s="67"/>
      <c r="D144" s="67"/>
      <c r="E144" s="67"/>
      <c r="F144" s="67"/>
      <c r="G144" s="67"/>
      <c r="H144" s="67"/>
      <c r="I144" s="67"/>
      <c r="J144" s="67"/>
      <c r="K144" s="67"/>
      <c r="L144" s="67"/>
      <c r="M144" s="43"/>
      <c r="N144" s="44"/>
      <c r="O144" s="42"/>
      <c r="P144" s="42"/>
      <c r="Q144" s="42"/>
      <c r="R144" s="42"/>
      <c r="S144" s="42"/>
      <c r="T144" s="42"/>
      <c r="U144" s="42"/>
      <c r="V144" s="42"/>
      <c r="W144" s="42"/>
    </row>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spans="1:23" s="5" customFormat="1" ht="14.45" customHeight="1">
      <c r="A193" s="41"/>
      <c r="B193" s="42"/>
      <c r="C193" s="67"/>
      <c r="D193" s="67"/>
      <c r="E193" s="67"/>
      <c r="F193" s="67"/>
      <c r="G193" s="67"/>
      <c r="H193" s="67"/>
      <c r="I193" s="67"/>
      <c r="J193" s="67"/>
      <c r="K193" s="67"/>
      <c r="L193" s="67"/>
      <c r="M193" s="43"/>
      <c r="N193" s="44"/>
      <c r="O193" s="42"/>
      <c r="P193" s="348"/>
      <c r="Q193" s="348"/>
      <c r="R193" s="348"/>
      <c r="S193" s="348"/>
      <c r="T193" s="348"/>
      <c r="U193" s="348"/>
      <c r="V193" s="348"/>
      <c r="W193" s="348"/>
    </row>
    <row r="194" spans="1:23" ht="14.45" customHeight="1">
      <c r="A194" s="41"/>
      <c r="B194" s="42"/>
      <c r="C194" s="67"/>
      <c r="D194" s="67"/>
      <c r="E194" s="67"/>
      <c r="F194" s="67"/>
      <c r="G194" s="67"/>
      <c r="H194" s="67"/>
      <c r="I194" s="67"/>
      <c r="J194" s="67"/>
      <c r="K194" s="67"/>
      <c r="L194" s="67"/>
      <c r="M194" s="43"/>
      <c r="N194" s="44"/>
      <c r="O194" s="42"/>
      <c r="P194" s="42"/>
      <c r="Q194" s="42"/>
      <c r="R194" s="42"/>
      <c r="S194" s="42"/>
      <c r="T194" s="42"/>
      <c r="U194" s="42"/>
      <c r="V194" s="42"/>
      <c r="W194" s="42"/>
    </row>
    <row r="195" spans="1:23" ht="14.45" customHeight="1">
      <c r="A195" s="41"/>
      <c r="B195" s="42"/>
      <c r="C195" s="67"/>
      <c r="D195" s="67"/>
      <c r="E195" s="67"/>
      <c r="F195" s="67"/>
      <c r="G195" s="67"/>
      <c r="H195" s="67"/>
      <c r="I195" s="67"/>
      <c r="J195" s="67"/>
      <c r="K195" s="67"/>
      <c r="L195" s="67"/>
      <c r="M195" s="43"/>
      <c r="N195" s="44"/>
      <c r="O195" s="42"/>
      <c r="P195" s="42"/>
      <c r="Q195" s="42"/>
      <c r="R195" s="42"/>
      <c r="S195" s="42"/>
      <c r="T195" s="42"/>
      <c r="U195" s="42"/>
      <c r="V195" s="42"/>
      <c r="W195" s="42"/>
    </row>
    <row r="196" spans="1:23" ht="14.45" customHeight="1">
      <c r="A196" s="41"/>
      <c r="B196" s="42"/>
      <c r="C196" s="67"/>
      <c r="D196" s="67"/>
      <c r="E196" s="67"/>
      <c r="F196" s="67"/>
      <c r="G196" s="67"/>
      <c r="H196" s="67"/>
      <c r="I196" s="67"/>
      <c r="J196" s="67"/>
      <c r="K196" s="67"/>
      <c r="L196" s="67"/>
      <c r="M196" s="43"/>
      <c r="N196" s="44"/>
      <c r="O196" s="42"/>
      <c r="P196" s="42"/>
      <c r="Q196" s="42"/>
      <c r="R196" s="42"/>
      <c r="S196" s="42"/>
      <c r="T196" s="42"/>
      <c r="U196" s="42"/>
      <c r="V196" s="42"/>
      <c r="W196" s="42"/>
    </row>
    <row r="197" spans="1:23" ht="14.45" customHeight="1">
      <c r="A197" s="41"/>
      <c r="B197" s="42"/>
      <c r="C197" s="67"/>
      <c r="D197" s="67"/>
      <c r="E197" s="67"/>
      <c r="F197" s="67"/>
      <c r="G197" s="67"/>
      <c r="H197" s="67"/>
      <c r="I197" s="67"/>
      <c r="J197" s="67"/>
      <c r="K197" s="67"/>
      <c r="L197" s="67"/>
      <c r="M197" s="43"/>
      <c r="N197" s="44"/>
      <c r="O197" s="42"/>
      <c r="P197" s="42"/>
      <c r="Q197" s="42"/>
      <c r="R197" s="42"/>
      <c r="S197" s="42"/>
      <c r="T197" s="42"/>
      <c r="U197" s="42"/>
      <c r="V197" s="42"/>
      <c r="W197" s="42"/>
    </row>
    <row r="198" spans="1:23" ht="14.45" customHeight="1">
      <c r="A198" s="41"/>
      <c r="B198" s="42"/>
      <c r="C198" s="67"/>
      <c r="D198" s="67"/>
      <c r="E198" s="67"/>
      <c r="F198" s="67"/>
      <c r="G198" s="67"/>
      <c r="H198" s="67"/>
      <c r="I198" s="67"/>
      <c r="J198" s="67"/>
      <c r="K198" s="67"/>
      <c r="L198" s="67"/>
      <c r="M198" s="43"/>
      <c r="N198" s="44"/>
      <c r="O198" s="42"/>
      <c r="P198" s="42"/>
      <c r="Q198" s="42"/>
      <c r="R198" s="42"/>
      <c r="S198" s="42"/>
      <c r="T198" s="42"/>
      <c r="U198" s="42"/>
      <c r="V198" s="42"/>
      <c r="W198" s="42"/>
    </row>
    <row r="199" spans="1:23" ht="14.45" customHeight="1">
      <c r="A199" s="41"/>
      <c r="B199" s="42"/>
      <c r="C199" s="67"/>
      <c r="D199" s="67"/>
      <c r="E199" s="67"/>
      <c r="F199" s="67"/>
      <c r="G199" s="67"/>
      <c r="H199" s="67"/>
      <c r="I199" s="67"/>
      <c r="J199" s="67"/>
      <c r="K199" s="67"/>
      <c r="L199" s="67"/>
      <c r="M199" s="43"/>
      <c r="N199" s="44"/>
      <c r="O199" s="42"/>
      <c r="P199" s="42"/>
      <c r="Q199" s="42"/>
      <c r="R199" s="42"/>
      <c r="S199" s="42"/>
      <c r="T199" s="42"/>
      <c r="U199" s="42"/>
      <c r="V199" s="42"/>
      <c r="W199" s="42"/>
    </row>
    <row r="200" spans="1:23" ht="14.45" customHeight="1">
      <c r="A200" s="41"/>
      <c r="B200" s="42"/>
      <c r="C200" s="67"/>
      <c r="D200" s="67"/>
      <c r="E200" s="67"/>
      <c r="F200" s="67"/>
      <c r="G200" s="67"/>
      <c r="H200" s="67"/>
      <c r="I200" s="67"/>
      <c r="J200" s="67"/>
      <c r="K200" s="67"/>
      <c r="L200" s="67"/>
      <c r="M200" s="43"/>
      <c r="N200" s="44"/>
      <c r="O200" s="42"/>
      <c r="P200" s="42"/>
      <c r="Q200" s="42"/>
      <c r="R200" s="42"/>
      <c r="S200" s="42"/>
      <c r="T200" s="42"/>
      <c r="U200" s="42"/>
      <c r="V200" s="42"/>
      <c r="W200" s="42"/>
    </row>
    <row r="201" spans="1:23" ht="14.45" customHeight="1">
      <c r="A201" s="41"/>
      <c r="B201" s="42"/>
      <c r="C201" s="67"/>
      <c r="D201" s="67"/>
      <c r="E201" s="67"/>
      <c r="F201" s="67"/>
      <c r="G201" s="67"/>
      <c r="H201" s="67"/>
      <c r="I201" s="67"/>
      <c r="J201" s="67"/>
      <c r="K201" s="67"/>
      <c r="L201" s="67"/>
      <c r="M201" s="43"/>
      <c r="N201" s="44"/>
      <c r="O201" s="42"/>
      <c r="P201" s="42"/>
      <c r="Q201" s="42"/>
      <c r="R201" s="42"/>
      <c r="S201" s="42"/>
      <c r="T201" s="42"/>
      <c r="U201" s="42"/>
      <c r="V201" s="42"/>
      <c r="W201" s="42"/>
    </row>
    <row r="202" spans="1:23" ht="14.45" customHeight="1">
      <c r="A202" s="41"/>
      <c r="B202" s="42"/>
      <c r="C202" s="67"/>
      <c r="D202" s="67"/>
      <c r="E202" s="67"/>
      <c r="F202" s="67"/>
      <c r="G202" s="67"/>
      <c r="H202" s="67"/>
      <c r="I202" s="67"/>
      <c r="J202" s="67"/>
      <c r="K202" s="67"/>
      <c r="L202" s="67"/>
      <c r="M202" s="43"/>
      <c r="N202" s="44"/>
      <c r="O202" s="42"/>
      <c r="P202" s="42"/>
      <c r="Q202" s="42"/>
      <c r="R202" s="42"/>
      <c r="S202" s="42"/>
      <c r="T202" s="42"/>
      <c r="U202" s="42"/>
      <c r="V202" s="42"/>
      <c r="W202" s="42"/>
    </row>
    <row r="203" spans="1:23" ht="14.45" customHeight="1">
      <c r="A203" s="41"/>
      <c r="B203" s="42"/>
      <c r="C203" s="67"/>
      <c r="D203" s="67"/>
      <c r="E203" s="67"/>
      <c r="F203" s="67"/>
      <c r="G203" s="67"/>
      <c r="H203" s="67"/>
      <c r="I203" s="67"/>
      <c r="J203" s="67"/>
      <c r="K203" s="67"/>
      <c r="L203" s="67"/>
      <c r="M203" s="43"/>
      <c r="N203" s="44"/>
      <c r="O203" s="42"/>
      <c r="P203" s="42"/>
      <c r="Q203" s="42"/>
      <c r="R203" s="42"/>
      <c r="S203" s="42"/>
      <c r="T203" s="42"/>
      <c r="U203" s="42"/>
      <c r="V203" s="42"/>
      <c r="W203" s="42"/>
    </row>
    <row r="204" spans="1:23" ht="14.45" customHeight="1">
      <c r="A204" s="41"/>
      <c r="B204" s="42"/>
      <c r="C204" s="67"/>
      <c r="D204" s="67"/>
      <c r="E204" s="67"/>
      <c r="F204" s="67"/>
      <c r="G204" s="67"/>
      <c r="H204" s="67"/>
      <c r="I204" s="67"/>
      <c r="J204" s="67"/>
      <c r="K204" s="67"/>
      <c r="L204" s="67"/>
      <c r="M204" s="43"/>
      <c r="N204" s="44"/>
      <c r="O204" s="42"/>
      <c r="P204" s="42"/>
      <c r="Q204" s="42"/>
      <c r="R204" s="42"/>
      <c r="S204" s="42"/>
      <c r="T204" s="42"/>
      <c r="U204" s="42"/>
      <c r="V204" s="42"/>
      <c r="W204" s="42"/>
    </row>
    <row r="205" spans="1:23" ht="14.45" customHeight="1">
      <c r="A205" s="41"/>
      <c r="B205" s="42"/>
      <c r="C205" s="67"/>
      <c r="D205" s="67"/>
      <c r="E205" s="67"/>
      <c r="F205" s="67"/>
      <c r="G205" s="67"/>
      <c r="H205" s="67"/>
      <c r="I205" s="67"/>
      <c r="J205" s="67"/>
      <c r="K205" s="67"/>
      <c r="L205" s="67"/>
      <c r="M205" s="43"/>
      <c r="N205" s="44"/>
      <c r="O205" s="42"/>
      <c r="P205" s="42"/>
      <c r="Q205" s="42"/>
      <c r="R205" s="42"/>
      <c r="S205" s="42"/>
      <c r="T205" s="42"/>
      <c r="U205" s="42"/>
      <c r="V205" s="42"/>
      <c r="W205" s="42"/>
    </row>
    <row r="206" spans="1:23" ht="14.45" customHeight="1">
      <c r="A206" s="41"/>
      <c r="B206" s="42"/>
      <c r="C206" s="67"/>
      <c r="D206" s="67"/>
      <c r="E206" s="67"/>
      <c r="F206" s="67"/>
      <c r="G206" s="67"/>
      <c r="H206" s="67"/>
      <c r="I206" s="67"/>
      <c r="J206" s="67"/>
      <c r="K206" s="67"/>
      <c r="L206" s="67"/>
      <c r="M206" s="43"/>
      <c r="N206" s="44"/>
      <c r="O206" s="42"/>
      <c r="P206" s="42"/>
      <c r="Q206" s="42"/>
      <c r="R206" s="42"/>
      <c r="S206" s="42"/>
      <c r="T206" s="42"/>
      <c r="U206" s="42"/>
      <c r="V206" s="42"/>
      <c r="W206" s="42"/>
    </row>
    <row r="207" spans="1:23" ht="14.45" customHeight="1">
      <c r="A207" s="41"/>
      <c r="B207" s="42"/>
      <c r="C207" s="67"/>
      <c r="D207" s="67"/>
      <c r="E207" s="67"/>
      <c r="F207" s="67"/>
      <c r="G207" s="67"/>
      <c r="H207" s="67"/>
      <c r="I207" s="67"/>
      <c r="J207" s="67"/>
      <c r="K207" s="67"/>
      <c r="L207" s="67"/>
      <c r="M207" s="43"/>
      <c r="N207" s="44"/>
      <c r="O207" s="42"/>
      <c r="P207" s="42"/>
      <c r="Q207" s="42"/>
      <c r="R207" s="42"/>
      <c r="S207" s="42"/>
      <c r="T207" s="42"/>
      <c r="U207" s="42"/>
      <c r="V207" s="42"/>
      <c r="W207" s="42"/>
    </row>
    <row r="208" spans="1:23" ht="14.45" customHeight="1">
      <c r="A208" s="41"/>
      <c r="B208" s="42"/>
      <c r="C208" s="67"/>
      <c r="D208" s="67"/>
      <c r="E208" s="67"/>
      <c r="F208" s="67"/>
      <c r="G208" s="67"/>
      <c r="H208" s="67"/>
      <c r="I208" s="67"/>
      <c r="J208" s="67"/>
      <c r="K208" s="67"/>
      <c r="L208" s="67"/>
      <c r="M208" s="43"/>
      <c r="N208" s="44"/>
      <c r="O208" s="42"/>
      <c r="P208" s="42"/>
      <c r="Q208" s="42"/>
      <c r="R208" s="42"/>
      <c r="S208" s="42"/>
      <c r="T208" s="42"/>
      <c r="U208" s="42"/>
      <c r="V208" s="42"/>
      <c r="W208" s="42"/>
    </row>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row r="232" ht="14.45" customHeight="1"/>
    <row r="233" ht="14.45" customHeight="1"/>
    <row r="234" ht="14.45" customHeight="1"/>
    <row r="235" ht="14.45" customHeight="1"/>
    <row r="236" ht="14.45" customHeight="1"/>
    <row r="237" ht="14.45" customHeight="1"/>
    <row r="238" ht="14.45" customHeight="1"/>
    <row r="239" ht="14.45" customHeight="1"/>
    <row r="240" ht="14.45" customHeight="1"/>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spans="1:23" s="5" customFormat="1" ht="14.45" customHeight="1">
      <c r="A257" s="41"/>
      <c r="B257" s="42"/>
      <c r="C257" s="67"/>
      <c r="D257" s="67"/>
      <c r="E257" s="67"/>
      <c r="F257" s="67"/>
      <c r="G257" s="67"/>
      <c r="H257" s="67"/>
      <c r="I257" s="67"/>
      <c r="J257" s="67"/>
      <c r="K257" s="67"/>
      <c r="L257" s="67"/>
      <c r="M257" s="43"/>
      <c r="N257" s="44"/>
      <c r="O257" s="42"/>
      <c r="P257" s="348"/>
      <c r="Q257" s="348"/>
      <c r="R257" s="348"/>
      <c r="S257" s="348"/>
      <c r="T257" s="348"/>
      <c r="U257" s="348"/>
      <c r="V257" s="348"/>
      <c r="W257" s="348"/>
    </row>
    <row r="258" spans="1:23" ht="14.45" customHeight="1">
      <c r="A258" s="41"/>
      <c r="B258" s="42"/>
      <c r="C258" s="67"/>
      <c r="D258" s="67"/>
      <c r="E258" s="67"/>
      <c r="F258" s="67"/>
      <c r="G258" s="67"/>
      <c r="H258" s="67"/>
      <c r="I258" s="67"/>
      <c r="J258" s="67"/>
      <c r="K258" s="67"/>
      <c r="L258" s="67"/>
      <c r="M258" s="43"/>
      <c r="N258" s="44"/>
      <c r="O258" s="42"/>
      <c r="P258" s="42"/>
      <c r="Q258" s="42"/>
      <c r="R258" s="42"/>
      <c r="S258" s="42"/>
      <c r="T258" s="42"/>
      <c r="U258" s="42"/>
      <c r="V258" s="42"/>
      <c r="W258" s="42"/>
    </row>
    <row r="259" spans="1:23" ht="14.45" customHeight="1">
      <c r="A259" s="41"/>
      <c r="B259" s="42"/>
      <c r="C259" s="67"/>
      <c r="D259" s="67"/>
      <c r="E259" s="67"/>
      <c r="F259" s="67"/>
      <c r="G259" s="67"/>
      <c r="H259" s="67"/>
      <c r="I259" s="67"/>
      <c r="J259" s="67"/>
      <c r="K259" s="67"/>
      <c r="L259" s="67"/>
      <c r="M259" s="43"/>
      <c r="N259" s="44"/>
      <c r="O259" s="42"/>
      <c r="P259" s="42"/>
      <c r="Q259" s="42"/>
      <c r="R259" s="42"/>
      <c r="S259" s="42"/>
      <c r="T259" s="42"/>
      <c r="U259" s="42"/>
      <c r="V259" s="42"/>
      <c r="W259" s="42"/>
    </row>
    <row r="260" spans="1:23" ht="14.45" customHeight="1">
      <c r="A260" s="41"/>
      <c r="B260" s="42"/>
      <c r="C260" s="67"/>
      <c r="D260" s="67"/>
      <c r="E260" s="67"/>
      <c r="F260" s="67"/>
      <c r="G260" s="67"/>
      <c r="H260" s="67"/>
      <c r="I260" s="67"/>
      <c r="J260" s="67"/>
      <c r="K260" s="67"/>
      <c r="L260" s="67"/>
      <c r="M260" s="43"/>
      <c r="N260" s="44"/>
      <c r="O260" s="42"/>
      <c r="P260" s="42"/>
      <c r="Q260" s="42"/>
      <c r="R260" s="42"/>
      <c r="S260" s="42"/>
      <c r="T260" s="42"/>
      <c r="U260" s="42"/>
      <c r="V260" s="42"/>
      <c r="W260" s="42"/>
    </row>
    <row r="261" spans="1:23" ht="14.45" customHeight="1">
      <c r="A261" s="41"/>
      <c r="B261" s="42"/>
      <c r="C261" s="67"/>
      <c r="D261" s="67"/>
      <c r="E261" s="67"/>
      <c r="F261" s="67"/>
      <c r="G261" s="67"/>
      <c r="H261" s="67"/>
      <c r="I261" s="67"/>
      <c r="J261" s="67"/>
      <c r="K261" s="67"/>
      <c r="L261" s="67"/>
      <c r="M261" s="43"/>
      <c r="N261" s="44"/>
      <c r="O261" s="42"/>
      <c r="P261" s="42"/>
      <c r="Q261" s="42"/>
      <c r="R261" s="42"/>
      <c r="S261" s="42"/>
      <c r="T261" s="42"/>
      <c r="U261" s="42"/>
      <c r="V261" s="42"/>
      <c r="W261" s="42"/>
    </row>
    <row r="262" spans="1:23" ht="14.45" customHeight="1">
      <c r="A262" s="41"/>
      <c r="B262" s="42"/>
      <c r="C262" s="67"/>
      <c r="D262" s="67"/>
      <c r="E262" s="67"/>
      <c r="F262" s="67"/>
      <c r="G262" s="67"/>
      <c r="H262" s="67"/>
      <c r="I262" s="67"/>
      <c r="J262" s="67"/>
      <c r="K262" s="67"/>
      <c r="L262" s="67"/>
      <c r="M262" s="43"/>
      <c r="N262" s="44"/>
      <c r="O262" s="42"/>
      <c r="P262" s="42"/>
      <c r="Q262" s="42"/>
      <c r="R262" s="42"/>
      <c r="S262" s="42"/>
      <c r="T262" s="42"/>
      <c r="U262" s="42"/>
      <c r="V262" s="42"/>
      <c r="W262" s="42"/>
    </row>
    <row r="263" spans="1:23" ht="14.45" customHeight="1">
      <c r="A263" s="41"/>
      <c r="B263" s="42"/>
      <c r="C263" s="67"/>
      <c r="D263" s="67"/>
      <c r="E263" s="67"/>
      <c r="F263" s="67"/>
      <c r="G263" s="67"/>
      <c r="H263" s="67"/>
      <c r="I263" s="67"/>
      <c r="J263" s="67"/>
      <c r="K263" s="67"/>
      <c r="L263" s="67"/>
      <c r="M263" s="43"/>
      <c r="N263" s="44"/>
      <c r="O263" s="42"/>
      <c r="P263" s="42"/>
      <c r="Q263" s="42"/>
      <c r="R263" s="42"/>
      <c r="S263" s="42"/>
      <c r="T263" s="42"/>
      <c r="U263" s="42"/>
      <c r="V263" s="42"/>
      <c r="W263" s="42"/>
    </row>
    <row r="264" spans="1:23" ht="14.45" customHeight="1">
      <c r="A264" s="41"/>
      <c r="B264" s="42"/>
      <c r="C264" s="67"/>
      <c r="D264" s="67"/>
      <c r="E264" s="67"/>
      <c r="F264" s="67"/>
      <c r="G264" s="67"/>
      <c r="H264" s="67"/>
      <c r="I264" s="67"/>
      <c r="J264" s="67"/>
      <c r="K264" s="67"/>
      <c r="L264" s="67"/>
      <c r="M264" s="43"/>
      <c r="N264" s="44"/>
      <c r="O264" s="42"/>
      <c r="P264" s="42"/>
      <c r="Q264" s="42"/>
      <c r="R264" s="42"/>
      <c r="S264" s="42"/>
      <c r="T264" s="42"/>
      <c r="U264" s="42"/>
      <c r="V264" s="42"/>
      <c r="W264" s="42"/>
    </row>
    <row r="265" spans="1:23" ht="14.45" customHeight="1">
      <c r="A265" s="41"/>
      <c r="B265" s="42"/>
      <c r="C265" s="67"/>
      <c r="D265" s="67"/>
      <c r="E265" s="67"/>
      <c r="F265" s="67"/>
      <c r="G265" s="67"/>
      <c r="H265" s="67"/>
      <c r="I265" s="67"/>
      <c r="J265" s="67"/>
      <c r="K265" s="67"/>
      <c r="L265" s="67"/>
      <c r="M265" s="43"/>
      <c r="N265" s="44"/>
      <c r="O265" s="42"/>
      <c r="P265" s="42"/>
      <c r="Q265" s="42"/>
      <c r="R265" s="42"/>
      <c r="S265" s="42"/>
      <c r="T265" s="42"/>
      <c r="U265" s="42"/>
      <c r="V265" s="42"/>
      <c r="W265" s="42"/>
    </row>
    <row r="266" spans="1:23" ht="14.45" customHeight="1">
      <c r="A266" s="41"/>
      <c r="B266" s="42"/>
      <c r="C266" s="67"/>
      <c r="D266" s="67"/>
      <c r="E266" s="67"/>
      <c r="F266" s="67"/>
      <c r="G266" s="67"/>
      <c r="H266" s="67"/>
      <c r="I266" s="67"/>
      <c r="J266" s="67"/>
      <c r="K266" s="67"/>
      <c r="L266" s="67"/>
      <c r="M266" s="43"/>
      <c r="N266" s="44"/>
      <c r="O266" s="42"/>
      <c r="P266" s="42"/>
      <c r="Q266" s="42"/>
      <c r="R266" s="42"/>
      <c r="S266" s="42"/>
      <c r="T266" s="42"/>
      <c r="U266" s="42"/>
      <c r="V266" s="42"/>
      <c r="W266" s="42"/>
    </row>
    <row r="267" spans="1:23" ht="14.45" customHeight="1">
      <c r="A267" s="41"/>
      <c r="B267" s="42"/>
      <c r="C267" s="67"/>
      <c r="D267" s="67"/>
      <c r="E267" s="67"/>
      <c r="F267" s="67"/>
      <c r="G267" s="67"/>
      <c r="H267" s="67"/>
      <c r="I267" s="67"/>
      <c r="J267" s="67"/>
      <c r="K267" s="67"/>
      <c r="L267" s="67"/>
      <c r="M267" s="43"/>
      <c r="N267" s="44"/>
      <c r="O267" s="42"/>
      <c r="P267" s="42"/>
      <c r="Q267" s="42"/>
      <c r="R267" s="42"/>
      <c r="S267" s="42"/>
      <c r="T267" s="42"/>
      <c r="U267" s="42"/>
      <c r="V267" s="42"/>
      <c r="W267" s="42"/>
    </row>
    <row r="268" spans="1:23" ht="14.45" customHeight="1">
      <c r="A268" s="41"/>
      <c r="B268" s="42"/>
      <c r="C268" s="67"/>
      <c r="D268" s="67"/>
      <c r="E268" s="67"/>
      <c r="F268" s="67"/>
      <c r="G268" s="67"/>
      <c r="H268" s="67"/>
      <c r="I268" s="67"/>
      <c r="J268" s="67"/>
      <c r="K268" s="67"/>
      <c r="L268" s="67"/>
      <c r="M268" s="43"/>
      <c r="N268" s="44"/>
      <c r="O268" s="42"/>
      <c r="P268" s="42"/>
      <c r="Q268" s="42"/>
      <c r="R268" s="42"/>
      <c r="S268" s="42"/>
      <c r="T268" s="42"/>
      <c r="U268" s="42"/>
      <c r="V268" s="42"/>
      <c r="W268" s="42"/>
    </row>
    <row r="269" spans="1:23" ht="14.45" customHeight="1">
      <c r="A269" s="41"/>
      <c r="B269" s="42"/>
      <c r="C269" s="67"/>
      <c r="D269" s="67"/>
      <c r="E269" s="67"/>
      <c r="F269" s="67"/>
      <c r="G269" s="67"/>
      <c r="H269" s="67"/>
      <c r="I269" s="67"/>
      <c r="J269" s="67"/>
      <c r="K269" s="67"/>
      <c r="L269" s="67"/>
      <c r="M269" s="43"/>
      <c r="N269" s="44"/>
      <c r="O269" s="42"/>
      <c r="P269" s="42"/>
      <c r="Q269" s="42"/>
      <c r="R269" s="42"/>
      <c r="S269" s="42"/>
      <c r="T269" s="42"/>
      <c r="U269" s="42"/>
      <c r="V269" s="42"/>
      <c r="W269" s="42"/>
    </row>
    <row r="270" spans="1:23" ht="14.45" customHeight="1">
      <c r="A270" s="41"/>
      <c r="B270" s="42"/>
      <c r="C270" s="67"/>
      <c r="D270" s="67"/>
      <c r="E270" s="67"/>
      <c r="F270" s="67"/>
      <c r="G270" s="67"/>
      <c r="H270" s="67"/>
      <c r="I270" s="67"/>
      <c r="J270" s="67"/>
      <c r="K270" s="67"/>
      <c r="L270" s="67"/>
      <c r="M270" s="43"/>
      <c r="N270" s="44"/>
      <c r="O270" s="42"/>
      <c r="P270" s="42"/>
      <c r="Q270" s="42"/>
      <c r="R270" s="42"/>
      <c r="S270" s="42"/>
      <c r="T270" s="42"/>
      <c r="U270" s="42"/>
      <c r="V270" s="42"/>
      <c r="W270" s="42"/>
    </row>
    <row r="271" spans="1:23" ht="14.45" customHeight="1">
      <c r="A271" s="41"/>
      <c r="B271" s="42"/>
      <c r="C271" s="67"/>
      <c r="D271" s="67"/>
      <c r="E271" s="67"/>
      <c r="F271" s="67"/>
      <c r="G271" s="67"/>
      <c r="H271" s="67"/>
      <c r="I271" s="67"/>
      <c r="J271" s="67"/>
      <c r="K271" s="67"/>
      <c r="L271" s="67"/>
      <c r="M271" s="43"/>
      <c r="N271" s="44"/>
      <c r="O271" s="42"/>
      <c r="P271" s="42"/>
      <c r="Q271" s="42"/>
      <c r="R271" s="42"/>
      <c r="S271" s="42"/>
      <c r="T271" s="42"/>
      <c r="U271" s="42"/>
      <c r="V271" s="42"/>
      <c r="W271" s="42"/>
    </row>
    <row r="272" spans="1:23" ht="14.45" customHeight="1">
      <c r="A272" s="41"/>
      <c r="B272" s="42"/>
      <c r="C272" s="67"/>
      <c r="D272" s="67"/>
      <c r="E272" s="67"/>
      <c r="F272" s="67"/>
      <c r="G272" s="67"/>
      <c r="H272" s="67"/>
      <c r="I272" s="67"/>
      <c r="J272" s="67"/>
      <c r="K272" s="67"/>
      <c r="L272" s="67"/>
      <c r="M272" s="43"/>
      <c r="N272" s="44"/>
      <c r="O272" s="42"/>
      <c r="P272" s="42"/>
      <c r="Q272" s="42"/>
      <c r="R272" s="42"/>
      <c r="S272" s="42"/>
      <c r="T272" s="42"/>
      <c r="U272" s="42"/>
      <c r="V272" s="42"/>
      <c r="W272" s="42"/>
    </row>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4.4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4.4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2.7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2" ht="14.45" customHeight="1"/>
    <row r="873" ht="14.45" customHeight="1"/>
    <row r="874" ht="14.45" customHeight="1"/>
    <row r="875" ht="14.45" customHeight="1"/>
    <row r="876" ht="14.45" customHeight="1"/>
    <row r="877" ht="14.45" customHeight="1"/>
    <row r="878" ht="14.45" customHeight="1"/>
    <row r="879" ht="14.45" customHeight="1"/>
    <row r="880" ht="14.45" customHeight="1"/>
    <row r="881" ht="14.45" customHeight="1"/>
    <row r="882" ht="14.45" customHeight="1"/>
    <row r="883" ht="14.45" customHeight="1"/>
    <row r="884" ht="14.45" customHeight="1"/>
    <row r="885" ht="14.45" customHeight="1"/>
    <row r="886" ht="14.45" customHeight="1"/>
    <row r="887" ht="14.45" customHeight="1"/>
    <row r="888" ht="14.45" customHeight="1"/>
    <row r="889" ht="14.45" customHeight="1"/>
    <row r="890" ht="14.45" customHeight="1"/>
    <row r="891" ht="14.45" customHeight="1"/>
    <row r="892" ht="14.45" customHeight="1"/>
    <row r="893" ht="14.45" customHeight="1"/>
    <row r="894" ht="14.45" customHeight="1"/>
    <row r="895" ht="14.45" customHeight="1"/>
    <row r="896" ht="14.45" customHeight="1"/>
    <row r="897" ht="14.45" customHeight="1"/>
    <row r="898" ht="14.45" customHeight="1"/>
    <row r="900" ht="21.75" customHeight="1"/>
    <row r="901" ht="21.75" customHeight="1"/>
    <row r="902" ht="21.7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sheetData>
  <sheetProtection algorithmName="SHA-512" hashValue="Wy7jWchDYBZZSFEbYgzaw5Fuf41dBW7m5PcyyVLm8LIowIyWI1AGy+e13+p9DbHPt/5VT6czuOw7RD1+i3i8Ng==" saltValue="0wnNKEq1i22MX4TOAmJXkA=="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scale="61" orientation="landscape" horizontalDpi="300" verticalDpi="300" r:id="rId1"/>
  <headerFooter alignWithMargins="0">
    <oddHeader xml:space="preserve">&amp;L&amp;"Arial,Bold"SCA North America
TENA ULTRA&amp;C&amp;"Arial,Bold"&amp;12
fffffff
&amp;"Arial,Regular"&amp;10
&amp;R&amp;D
</oddHeader>
    <oddFooter>&amp;R&amp;"Calibri"&amp;11&amp;K000000&amp;P_x000D_&amp;1#&amp;"Calibri"&amp;10&amp;K000000Essity Internal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N918"/>
  <sheetViews>
    <sheetView topLeftCell="C1" zoomScale="90" zoomScaleNormal="90" workbookViewId="0">
      <pane ySplit="4" topLeftCell="A5" activePane="bottomLeft" state="frozen"/>
      <selection activeCell="J76" sqref="J76:J77"/>
      <selection pane="bottomLeft" activeCell="K9" sqref="K9"/>
    </sheetView>
  </sheetViews>
  <sheetFormatPr defaultColWidth="9.140625" defaultRowHeight="12.75"/>
  <cols>
    <col min="1" max="1" width="15.5703125" style="33" customWidth="1"/>
    <col min="2" max="2" width="40" style="8" bestFit="1" customWidth="1"/>
    <col min="3" max="3" width="45.28515625" style="73" customWidth="1"/>
    <col min="4" max="4" width="8.85546875" style="11" customWidth="1"/>
    <col min="5" max="11" width="14.140625" style="73" customWidth="1"/>
    <col min="12" max="12" width="13.7109375" style="81" customWidth="1"/>
    <col min="13" max="13" width="13" style="2" customWidth="1"/>
    <col min="14" max="14" width="11.85546875" style="25" hidden="1" customWidth="1"/>
    <col min="15" max="16384" width="9.140625" style="2"/>
  </cols>
  <sheetData>
    <row r="1" spans="1:14" ht="18">
      <c r="A1" s="21" t="s">
        <v>152</v>
      </c>
      <c r="B1" s="31"/>
      <c r="D1" s="67"/>
      <c r="L1" s="73"/>
      <c r="N1" s="32"/>
    </row>
    <row r="2" spans="1:14" ht="18">
      <c r="A2" s="21">
        <f>IF('BORDEREAU DE COMMANDE'!C10="","",'BORDEREAU DE COMMANDE'!C10)</f>
        <v>2</v>
      </c>
      <c r="B2" s="31"/>
      <c r="D2" s="67"/>
      <c r="L2" s="73"/>
      <c r="N2" s="32"/>
    </row>
    <row r="3" spans="1:14" ht="16.5" thickBot="1">
      <c r="A3" s="239">
        <f ca="1">'BORDEREAU DE COMMANDE'!C4</f>
        <v>45175</v>
      </c>
      <c r="B3" s="42"/>
      <c r="D3" s="67"/>
      <c r="E3" s="409" t="s">
        <v>153</v>
      </c>
      <c r="F3" s="410"/>
      <c r="G3" s="410"/>
      <c r="H3" s="411" t="s">
        <v>154</v>
      </c>
      <c r="I3" s="410"/>
      <c r="J3" s="410"/>
      <c r="K3" s="412" t="s">
        <v>155</v>
      </c>
      <c r="L3" s="410"/>
      <c r="M3" s="410"/>
      <c r="N3" s="44"/>
    </row>
    <row r="4" spans="1:14" s="154" customFormat="1" ht="41.45" customHeight="1" thickTop="1" thickBot="1">
      <c r="A4" s="223" t="s">
        <v>156</v>
      </c>
      <c r="B4" s="224" t="s">
        <v>157</v>
      </c>
      <c r="C4" s="224" t="s">
        <v>158</v>
      </c>
      <c r="D4" s="225" t="s">
        <v>159</v>
      </c>
      <c r="E4" s="218" t="s">
        <v>160</v>
      </c>
      <c r="F4" s="219" t="s">
        <v>161</v>
      </c>
      <c r="G4" s="219" t="s">
        <v>162</v>
      </c>
      <c r="H4" s="220" t="s">
        <v>160</v>
      </c>
      <c r="I4" s="221" t="s">
        <v>161</v>
      </c>
      <c r="J4" s="221" t="s">
        <v>162</v>
      </c>
      <c r="K4" s="222" t="s">
        <v>160</v>
      </c>
      <c r="L4" s="222" t="s">
        <v>161</v>
      </c>
      <c r="M4" s="222" t="s">
        <v>162</v>
      </c>
      <c r="N4" s="157"/>
    </row>
    <row r="5" spans="1:14" s="153" customFormat="1" ht="20.100000000000001" customHeight="1" thickTop="1">
      <c r="A5" s="204"/>
      <c r="B5" s="356"/>
      <c r="C5" s="203"/>
      <c r="D5" s="203"/>
      <c r="E5" s="188"/>
      <c r="F5" s="189"/>
      <c r="G5" s="189"/>
      <c r="H5" s="188"/>
      <c r="I5" s="189"/>
      <c r="J5" s="189"/>
      <c r="K5" s="189"/>
      <c r="L5" s="203"/>
      <c r="M5" s="75"/>
      <c r="N5" s="186"/>
    </row>
    <row r="6" spans="1:14" s="153" customFormat="1" ht="20.100000000000001" customHeight="1">
      <c r="A6" s="206"/>
      <c r="B6" s="362"/>
      <c r="C6" s="191"/>
      <c r="D6" s="191"/>
      <c r="E6" s="188"/>
      <c r="F6" s="189"/>
      <c r="G6" s="188"/>
      <c r="H6" s="188"/>
      <c r="I6" s="189"/>
      <c r="J6" s="189"/>
      <c r="K6" s="193"/>
      <c r="L6" s="191"/>
      <c r="M6" s="78"/>
      <c r="N6" s="187"/>
    </row>
    <row r="7" spans="1:14" s="153" customFormat="1" ht="20.100000000000001" customHeight="1">
      <c r="A7" s="206"/>
      <c r="B7" s="362"/>
      <c r="C7" s="191"/>
      <c r="D7" s="191"/>
      <c r="E7" s="188"/>
      <c r="F7" s="188"/>
      <c r="G7" s="189"/>
      <c r="H7" s="188"/>
      <c r="I7" s="188"/>
      <c r="J7" s="189"/>
      <c r="K7" s="193"/>
      <c r="L7" s="191"/>
      <c r="M7" s="78"/>
      <c r="N7" s="187"/>
    </row>
    <row r="8" spans="1:14" s="153" customFormat="1" ht="20.100000000000001" customHeight="1">
      <c r="A8" s="206"/>
      <c r="B8" s="362"/>
      <c r="C8" s="191"/>
      <c r="D8" s="191"/>
      <c r="E8" s="188"/>
      <c r="F8" s="188"/>
      <c r="G8" s="188"/>
      <c r="H8" s="188"/>
      <c r="I8" s="188"/>
      <c r="J8" s="188"/>
      <c r="K8" s="193"/>
      <c r="L8" s="191"/>
      <c r="M8" s="78"/>
      <c r="N8" s="187"/>
    </row>
    <row r="9" spans="1:14" s="153" customFormat="1" ht="20.100000000000001" customHeight="1">
      <c r="A9" s="206"/>
      <c r="B9" s="362"/>
      <c r="C9" s="191"/>
      <c r="D9" s="191"/>
      <c r="E9" s="188"/>
      <c r="F9" s="195"/>
      <c r="G9" s="188"/>
      <c r="H9" s="188"/>
      <c r="I9" s="188"/>
      <c r="J9" s="188"/>
      <c r="K9" s="193"/>
      <c r="L9" s="191"/>
      <c r="M9" s="78"/>
      <c r="N9" s="187"/>
    </row>
    <row r="10" spans="1:14" s="153" customFormat="1" ht="20.100000000000001" customHeight="1">
      <c r="A10" s="206"/>
      <c r="B10" s="362"/>
      <c r="C10" s="191"/>
      <c r="D10" s="191"/>
      <c r="E10" s="189"/>
      <c r="F10" s="189"/>
      <c r="G10" s="189"/>
      <c r="H10" s="189"/>
      <c r="I10" s="189"/>
      <c r="J10" s="189"/>
      <c r="K10" s="193"/>
      <c r="L10" s="191"/>
      <c r="M10" s="78"/>
      <c r="N10" s="187"/>
    </row>
    <row r="11" spans="1:14" s="153" customFormat="1" ht="20.100000000000001" customHeight="1">
      <c r="A11" s="206"/>
      <c r="B11" s="362"/>
      <c r="C11" s="191"/>
      <c r="D11" s="191"/>
      <c r="E11" s="196"/>
      <c r="F11" s="189"/>
      <c r="G11" s="189"/>
      <c r="H11" s="188"/>
      <c r="I11" s="189"/>
      <c r="J11" s="189"/>
      <c r="K11" s="189"/>
      <c r="L11" s="191"/>
      <c r="M11" s="78"/>
      <c r="N11" s="187"/>
    </row>
    <row r="12" spans="1:14" s="153" customFormat="1" ht="20.100000000000001" customHeight="1">
      <c r="A12" s="206"/>
      <c r="B12" s="362"/>
      <c r="C12" s="191"/>
      <c r="D12" s="192"/>
      <c r="E12" s="215"/>
      <c r="F12" s="216"/>
      <c r="G12" s="216"/>
      <c r="H12" s="215"/>
      <c r="I12" s="216"/>
      <c r="J12" s="189"/>
      <c r="K12" s="188"/>
      <c r="L12" s="191"/>
      <c r="M12" s="78"/>
      <c r="N12" s="187"/>
    </row>
    <row r="13" spans="1:14" s="153" customFormat="1" ht="20.100000000000001" customHeight="1">
      <c r="A13" s="206"/>
      <c r="B13" s="362"/>
      <c r="C13" s="191"/>
      <c r="D13" s="192"/>
      <c r="E13" s="216"/>
      <c r="F13" s="216"/>
      <c r="G13" s="216"/>
      <c r="H13" s="216"/>
      <c r="I13" s="216"/>
      <c r="J13" s="189"/>
      <c r="K13" s="197"/>
      <c r="L13" s="191"/>
      <c r="M13" s="78"/>
      <c r="N13" s="187"/>
    </row>
    <row r="14" spans="1:14" s="153" customFormat="1" ht="20.100000000000001" customHeight="1">
      <c r="A14" s="206"/>
      <c r="B14" s="362"/>
      <c r="C14" s="191"/>
      <c r="D14" s="192"/>
      <c r="E14" s="215"/>
      <c r="F14" s="215"/>
      <c r="G14" s="215"/>
      <c r="H14" s="215"/>
      <c r="I14" s="215"/>
      <c r="J14" s="188"/>
      <c r="K14" s="188"/>
      <c r="L14" s="191"/>
      <c r="M14" s="78"/>
      <c r="N14" s="187"/>
    </row>
    <row r="15" spans="1:14" s="153" customFormat="1" ht="18.75" customHeight="1">
      <c r="A15" s="206"/>
      <c r="B15" s="362"/>
      <c r="C15" s="191"/>
      <c r="D15" s="192"/>
      <c r="E15" s="216"/>
      <c r="F15" s="216"/>
      <c r="G15" s="216"/>
      <c r="H15" s="216"/>
      <c r="I15" s="216"/>
      <c r="J15" s="189"/>
      <c r="K15" s="189"/>
      <c r="L15" s="191"/>
      <c r="M15" s="78"/>
      <c r="N15" s="187"/>
    </row>
    <row r="16" spans="1:14" s="153" customFormat="1" ht="18.75" customHeight="1">
      <c r="A16" s="206"/>
      <c r="B16" s="362"/>
      <c r="C16" s="191"/>
      <c r="D16" s="192"/>
      <c r="E16" s="217"/>
      <c r="F16" s="216"/>
      <c r="G16" s="216"/>
      <c r="H16" s="217"/>
      <c r="I16" s="216"/>
      <c r="J16" s="189"/>
      <c r="K16" s="198"/>
      <c r="L16" s="191"/>
      <c r="M16" s="78"/>
      <c r="N16" s="187"/>
    </row>
    <row r="17" spans="1:14" s="153" customFormat="1" ht="18.75" customHeight="1">
      <c r="A17" s="206"/>
      <c r="B17" s="362"/>
      <c r="C17" s="191"/>
      <c r="D17" s="192"/>
      <c r="E17" s="215"/>
      <c r="F17" s="215"/>
      <c r="G17" s="215"/>
      <c r="H17" s="216"/>
      <c r="I17" s="215"/>
      <c r="J17" s="188"/>
      <c r="K17" s="188"/>
      <c r="L17" s="191"/>
      <c r="M17" s="78"/>
      <c r="N17" s="187"/>
    </row>
    <row r="18" spans="1:14" s="153" customFormat="1" ht="18.75" customHeight="1">
      <c r="A18" s="206"/>
      <c r="B18" s="362"/>
      <c r="C18" s="191"/>
      <c r="D18" s="191"/>
      <c r="E18" s="188"/>
      <c r="F18" s="188"/>
      <c r="G18" s="188"/>
      <c r="H18" s="188"/>
      <c r="I18" s="189"/>
      <c r="J18" s="188"/>
      <c r="K18" s="189"/>
      <c r="L18" s="191"/>
      <c r="M18" s="78"/>
      <c r="N18" s="187"/>
    </row>
    <row r="19" spans="1:14" s="153" customFormat="1" ht="18.75" customHeight="1">
      <c r="A19" s="206"/>
      <c r="B19" s="362"/>
      <c r="C19" s="191"/>
      <c r="D19" s="191"/>
      <c r="E19" s="188"/>
      <c r="F19" s="188"/>
      <c r="G19" s="188"/>
      <c r="H19" s="188"/>
      <c r="I19" s="188"/>
      <c r="J19" s="188"/>
      <c r="K19" s="189"/>
      <c r="L19" s="191"/>
      <c r="M19" s="78"/>
      <c r="N19" s="187"/>
    </row>
    <row r="20" spans="1:14" s="153" customFormat="1" ht="18.75" customHeight="1">
      <c r="A20" s="206"/>
      <c r="B20" s="362"/>
      <c r="C20" s="191"/>
      <c r="D20" s="191"/>
      <c r="E20" s="189"/>
      <c r="F20" s="188"/>
      <c r="G20" s="188"/>
      <c r="H20" s="189"/>
      <c r="I20" s="188"/>
      <c r="J20" s="188"/>
      <c r="K20" s="188"/>
      <c r="L20" s="191"/>
      <c r="M20" s="78"/>
      <c r="N20" s="187"/>
    </row>
    <row r="21" spans="1:14" s="153" customFormat="1" ht="18.75" customHeight="1">
      <c r="A21" s="206"/>
      <c r="B21" s="362"/>
      <c r="C21" s="191"/>
      <c r="D21" s="191"/>
      <c r="E21" s="189"/>
      <c r="F21" s="189"/>
      <c r="G21" s="189"/>
      <c r="H21" s="189"/>
      <c r="I21" s="198"/>
      <c r="J21" s="189"/>
      <c r="K21" s="198"/>
      <c r="L21" s="191"/>
      <c r="M21" s="78"/>
      <c r="N21" s="187"/>
    </row>
    <row r="22" spans="1:14" s="153" customFormat="1" ht="18.75" customHeight="1">
      <c r="A22" s="206"/>
      <c r="B22" s="362"/>
      <c r="C22" s="191"/>
      <c r="D22" s="191"/>
      <c r="E22" s="189"/>
      <c r="F22" s="189"/>
      <c r="G22" s="189"/>
      <c r="H22" s="189"/>
      <c r="I22" s="189"/>
      <c r="J22" s="189"/>
      <c r="K22" s="189"/>
      <c r="L22" s="191"/>
      <c r="M22" s="78"/>
      <c r="N22" s="187"/>
    </row>
    <row r="23" spans="1:14" s="153" customFormat="1" ht="18.75" customHeight="1">
      <c r="A23" s="206"/>
      <c r="B23" s="362"/>
      <c r="C23" s="191"/>
      <c r="D23" s="191"/>
      <c r="E23" s="188"/>
      <c r="F23" s="189"/>
      <c r="G23" s="189"/>
      <c r="H23" s="188"/>
      <c r="I23" s="189"/>
      <c r="J23" s="189"/>
      <c r="K23" s="188"/>
      <c r="L23" s="191"/>
      <c r="M23" s="78"/>
      <c r="N23" s="187"/>
    </row>
    <row r="24" spans="1:14" s="153" customFormat="1" ht="18.75" customHeight="1">
      <c r="A24" s="206"/>
      <c r="B24" s="362"/>
      <c r="C24" s="191"/>
      <c r="D24" s="191"/>
      <c r="E24" s="189"/>
      <c r="F24" s="189"/>
      <c r="G24" s="189"/>
      <c r="H24" s="189"/>
      <c r="I24" s="189"/>
      <c r="J24" s="189"/>
      <c r="K24" s="188"/>
      <c r="L24" s="191"/>
      <c r="M24" s="78"/>
      <c r="N24" s="187"/>
    </row>
    <row r="25" spans="1:14" s="153" customFormat="1" ht="18.75" customHeight="1">
      <c r="A25" s="206"/>
      <c r="B25" s="194"/>
      <c r="C25" s="191"/>
      <c r="D25" s="191"/>
      <c r="E25" s="188"/>
      <c r="F25" s="189"/>
      <c r="G25" s="188"/>
      <c r="H25" s="188"/>
      <c r="I25" s="189"/>
      <c r="J25" s="188"/>
      <c r="K25" s="188"/>
      <c r="L25" s="191"/>
      <c r="M25" s="78"/>
      <c r="N25" s="187"/>
    </row>
    <row r="26" spans="1:14" s="153" customFormat="1" ht="18.75" customHeight="1">
      <c r="A26" s="206"/>
      <c r="B26" s="194"/>
      <c r="C26" s="191"/>
      <c r="D26" s="191"/>
      <c r="E26" s="188"/>
      <c r="F26" s="189"/>
      <c r="G26" s="189"/>
      <c r="H26" s="189"/>
      <c r="I26" s="189"/>
      <c r="J26" s="189"/>
      <c r="K26" s="189"/>
      <c r="L26" s="191"/>
      <c r="M26" s="78"/>
      <c r="N26" s="187"/>
    </row>
    <row r="27" spans="1:14" s="153" customFormat="1" ht="18.75" customHeight="1">
      <c r="A27" s="206"/>
      <c r="B27" s="194"/>
      <c r="C27" s="191"/>
      <c r="D27" s="191"/>
      <c r="E27" s="188"/>
      <c r="F27" s="189"/>
      <c r="G27" s="189"/>
      <c r="H27" s="188"/>
      <c r="I27" s="189"/>
      <c r="J27" s="189"/>
      <c r="K27" s="188"/>
      <c r="L27" s="191"/>
      <c r="M27" s="78"/>
      <c r="N27" s="187"/>
    </row>
    <row r="28" spans="1:14" s="153" customFormat="1" ht="18.75" customHeight="1">
      <c r="A28" s="206"/>
      <c r="B28" s="194"/>
      <c r="C28" s="191"/>
      <c r="D28" s="191"/>
      <c r="E28" s="188"/>
      <c r="F28" s="189"/>
      <c r="G28" s="189"/>
      <c r="H28" s="188"/>
      <c r="I28" s="189"/>
      <c r="J28" s="189"/>
      <c r="K28" s="189"/>
      <c r="L28" s="191"/>
      <c r="M28" s="78"/>
      <c r="N28" s="187"/>
    </row>
    <row r="29" spans="1:14" s="153" customFormat="1" ht="18.75" customHeight="1">
      <c r="A29" s="206"/>
      <c r="B29" s="194"/>
      <c r="C29" s="191"/>
      <c r="D29" s="191"/>
      <c r="E29" s="188"/>
      <c r="F29" s="188"/>
      <c r="G29" s="189"/>
      <c r="H29" s="188"/>
      <c r="I29" s="189"/>
      <c r="J29" s="189"/>
      <c r="K29" s="188"/>
      <c r="L29" s="191"/>
      <c r="M29" s="78"/>
      <c r="N29" s="187"/>
    </row>
    <row r="30" spans="1:14" s="153" customFormat="1" ht="18.75" customHeight="1">
      <c r="A30" s="206"/>
      <c r="B30" s="194"/>
      <c r="C30" s="191"/>
      <c r="D30" s="191"/>
      <c r="E30" s="188"/>
      <c r="F30" s="188"/>
      <c r="G30" s="189"/>
      <c r="H30" s="188"/>
      <c r="I30" s="189"/>
      <c r="J30" s="189"/>
      <c r="K30" s="193"/>
      <c r="L30" s="191"/>
      <c r="M30" s="78"/>
      <c r="N30" s="187"/>
    </row>
    <row r="31" spans="1:14" s="153" customFormat="1" ht="18.75" customHeight="1">
      <c r="A31" s="206"/>
      <c r="B31" s="194"/>
      <c r="C31" s="191"/>
      <c r="D31" s="191"/>
      <c r="E31" s="188"/>
      <c r="F31" s="189"/>
      <c r="G31" s="189"/>
      <c r="H31" s="189"/>
      <c r="I31" s="189"/>
      <c r="J31" s="189"/>
      <c r="K31" s="189"/>
      <c r="L31" s="191"/>
      <c r="M31" s="78"/>
      <c r="N31" s="187"/>
    </row>
    <row r="32" spans="1:14" s="153" customFormat="1" ht="18.75" customHeight="1">
      <c r="A32" s="206"/>
      <c r="B32" s="194"/>
      <c r="C32" s="191"/>
      <c r="D32" s="191"/>
      <c r="E32" s="197"/>
      <c r="F32" s="189"/>
      <c r="G32" s="189"/>
      <c r="H32" s="197"/>
      <c r="I32" s="189"/>
      <c r="J32" s="189"/>
      <c r="K32" s="199"/>
      <c r="L32" s="191"/>
      <c r="M32" s="78"/>
      <c r="N32" s="187"/>
    </row>
    <row r="33" spans="1:14" s="153" customFormat="1" ht="18.75" customHeight="1">
      <c r="A33" s="206"/>
      <c r="B33" s="194"/>
      <c r="C33" s="191"/>
      <c r="D33" s="191"/>
      <c r="E33" s="196"/>
      <c r="F33" s="189"/>
      <c r="G33" s="189"/>
      <c r="H33" s="189"/>
      <c r="I33" s="189"/>
      <c r="J33" s="189"/>
      <c r="K33" s="189"/>
      <c r="L33" s="191"/>
      <c r="M33" s="78"/>
      <c r="N33" s="187"/>
    </row>
    <row r="34" spans="1:14" s="153" customFormat="1" ht="18.75" customHeight="1">
      <c r="A34" s="206"/>
      <c r="B34" s="194"/>
      <c r="C34" s="191"/>
      <c r="D34" s="191"/>
      <c r="E34" s="188"/>
      <c r="F34" s="189"/>
      <c r="G34" s="189"/>
      <c r="H34" s="188"/>
      <c r="I34" s="189"/>
      <c r="J34" s="189"/>
      <c r="K34" s="193"/>
      <c r="L34" s="191"/>
      <c r="M34" s="78"/>
      <c r="N34" s="78"/>
    </row>
    <row r="35" spans="1:14" s="153" customFormat="1" ht="18.75" customHeight="1">
      <c r="A35" s="206"/>
      <c r="B35" s="194"/>
      <c r="C35" s="191"/>
      <c r="D35" s="191"/>
      <c r="E35" s="189"/>
      <c r="F35" s="189"/>
      <c r="G35" s="189"/>
      <c r="H35" s="189"/>
      <c r="I35" s="189"/>
      <c r="J35" s="189"/>
      <c r="K35" s="189"/>
      <c r="L35" s="191"/>
      <c r="M35" s="78"/>
      <c r="N35" s="78"/>
    </row>
    <row r="36" spans="1:14" s="153" customFormat="1" ht="18.75" customHeight="1">
      <c r="A36" s="206"/>
      <c r="B36" s="194"/>
      <c r="C36" s="191"/>
      <c r="D36" s="191"/>
      <c r="E36" s="188"/>
      <c r="F36" s="189"/>
      <c r="G36" s="189"/>
      <c r="H36" s="188"/>
      <c r="I36" s="189"/>
      <c r="J36" s="189"/>
      <c r="K36" s="193"/>
      <c r="L36" s="191"/>
      <c r="M36" s="78"/>
      <c r="N36" s="78"/>
    </row>
    <row r="37" spans="1:14" s="153" customFormat="1" ht="18.75" customHeight="1">
      <c r="A37" s="206"/>
      <c r="B37" s="194"/>
      <c r="C37" s="191"/>
      <c r="D37" s="191"/>
      <c r="E37" s="198"/>
      <c r="F37" s="189"/>
      <c r="G37" s="189"/>
      <c r="H37" s="198"/>
      <c r="I37" s="189"/>
      <c r="J37" s="189"/>
      <c r="K37" s="189"/>
      <c r="L37" s="191"/>
      <c r="M37" s="78"/>
      <c r="N37" s="78"/>
    </row>
    <row r="38" spans="1:14" s="153" customFormat="1" ht="18.75" customHeight="1">
      <c r="A38" s="206"/>
      <c r="B38" s="194"/>
      <c r="C38" s="191"/>
      <c r="D38" s="191"/>
      <c r="E38" s="188"/>
      <c r="F38" s="189"/>
      <c r="G38" s="189"/>
      <c r="H38" s="188"/>
      <c r="I38" s="189"/>
      <c r="J38" s="189"/>
      <c r="K38" s="188"/>
      <c r="L38" s="191"/>
      <c r="M38" s="78"/>
      <c r="N38" s="78"/>
    </row>
    <row r="39" spans="1:14" s="153" customFormat="1" ht="18.75" customHeight="1">
      <c r="A39" s="206"/>
      <c r="B39" s="194"/>
      <c r="C39" s="191"/>
      <c r="D39" s="191"/>
      <c r="E39" s="189"/>
      <c r="F39" s="189"/>
      <c r="G39" s="189"/>
      <c r="H39" s="189"/>
      <c r="I39" s="189"/>
      <c r="J39" s="189"/>
      <c r="K39" s="200"/>
      <c r="L39" s="191"/>
      <c r="M39" s="78"/>
      <c r="N39" s="78"/>
    </row>
    <row r="40" spans="1:14" s="153" customFormat="1" ht="18.75" customHeight="1">
      <c r="A40" s="206"/>
      <c r="B40" s="194"/>
      <c r="C40" s="191"/>
      <c r="D40" s="191"/>
      <c r="E40" s="188"/>
      <c r="F40" s="189"/>
      <c r="G40" s="189"/>
      <c r="H40" s="188"/>
      <c r="I40" s="189"/>
      <c r="J40" s="189"/>
      <c r="K40" s="189"/>
      <c r="L40" s="191"/>
      <c r="M40" s="78"/>
      <c r="N40" s="78"/>
    </row>
    <row r="41" spans="1:14" s="153" customFormat="1" ht="18.75" customHeight="1">
      <c r="A41" s="206"/>
      <c r="B41" s="194"/>
      <c r="C41" s="191"/>
      <c r="D41" s="191"/>
      <c r="E41" s="188"/>
      <c r="F41" s="189"/>
      <c r="G41" s="189"/>
      <c r="H41" s="188"/>
      <c r="I41" s="189"/>
      <c r="J41" s="189"/>
      <c r="K41" s="188"/>
      <c r="L41" s="191"/>
      <c r="M41" s="78"/>
      <c r="N41" s="78"/>
    </row>
    <row r="42" spans="1:14" s="153" customFormat="1" ht="18.75" customHeight="1">
      <c r="A42" s="206"/>
      <c r="B42" s="194"/>
      <c r="C42" s="191"/>
      <c r="D42" s="191"/>
      <c r="E42" s="189"/>
      <c r="F42" s="189"/>
      <c r="G42" s="189"/>
      <c r="H42" s="189"/>
      <c r="I42" s="189"/>
      <c r="J42" s="189"/>
      <c r="K42" s="200"/>
      <c r="L42" s="191"/>
      <c r="M42" s="78"/>
      <c r="N42" s="78"/>
    </row>
    <row r="43" spans="1:14" s="153" customFormat="1" ht="18.75" customHeight="1">
      <c r="A43" s="206"/>
      <c r="B43" s="214"/>
      <c r="C43" s="191"/>
      <c r="D43" s="191"/>
      <c r="E43" s="191"/>
      <c r="F43" s="191"/>
      <c r="G43" s="191"/>
      <c r="H43" s="191"/>
      <c r="I43" s="191"/>
      <c r="J43" s="191"/>
      <c r="K43" s="191"/>
      <c r="L43" s="191"/>
      <c r="M43" s="78"/>
      <c r="N43" s="78"/>
    </row>
    <row r="44" spans="1:14" s="153" customFormat="1" ht="18.75" customHeight="1">
      <c r="A44" s="206"/>
      <c r="B44" s="214"/>
      <c r="C44" s="191"/>
      <c r="D44" s="191"/>
      <c r="E44" s="191"/>
      <c r="F44" s="191"/>
      <c r="G44" s="191"/>
      <c r="H44" s="191"/>
      <c r="I44" s="191"/>
      <c r="J44" s="191"/>
      <c r="K44" s="191"/>
      <c r="L44" s="191"/>
      <c r="M44" s="78"/>
      <c r="N44" s="78"/>
    </row>
    <row r="45" spans="1:14" s="153" customFormat="1" ht="18.75" hidden="1" customHeight="1">
      <c r="A45" s="190"/>
      <c r="B45" s="201"/>
      <c r="C45" s="192"/>
      <c r="D45" s="192"/>
      <c r="E45" s="192"/>
      <c r="F45" s="192"/>
      <c r="G45" s="192"/>
      <c r="H45" s="192"/>
      <c r="I45" s="192"/>
      <c r="J45" s="192"/>
      <c r="K45" s="192"/>
      <c r="L45" s="192"/>
      <c r="M45" s="78"/>
      <c r="N45" s="78"/>
    </row>
    <row r="46" spans="1:14" s="153" customFormat="1" ht="18.75" hidden="1" customHeight="1">
      <c r="A46" s="77"/>
      <c r="B46" s="78"/>
      <c r="C46" s="79"/>
      <c r="D46" s="79"/>
      <c r="E46" s="79"/>
      <c r="F46" s="79"/>
      <c r="G46" s="79"/>
      <c r="H46" s="79"/>
      <c r="I46" s="79"/>
      <c r="J46" s="79"/>
      <c r="K46" s="79"/>
      <c r="L46" s="79"/>
      <c r="M46" s="78"/>
      <c r="N46" s="78"/>
    </row>
    <row r="47" spans="1:14" s="153" customFormat="1" ht="18.75" hidden="1" customHeight="1">
      <c r="A47" s="77"/>
      <c r="B47" s="78"/>
      <c r="C47" s="79"/>
      <c r="D47" s="79"/>
      <c r="E47" s="79"/>
      <c r="F47" s="79"/>
      <c r="G47" s="79"/>
      <c r="H47" s="79"/>
      <c r="I47" s="79"/>
      <c r="J47" s="79"/>
      <c r="K47" s="79"/>
      <c r="L47" s="79"/>
      <c r="M47" s="78"/>
      <c r="N47" s="78"/>
    </row>
    <row r="48" spans="1:14" s="153" customFormat="1" ht="18.75" hidden="1" customHeight="1">
      <c r="A48" s="77"/>
      <c r="B48" s="78"/>
      <c r="C48" s="79"/>
      <c r="D48" s="79"/>
      <c r="E48" s="79"/>
      <c r="F48" s="79"/>
      <c r="G48" s="79"/>
      <c r="H48" s="79"/>
      <c r="I48" s="79"/>
      <c r="J48" s="79"/>
      <c r="K48" s="79"/>
      <c r="L48" s="79"/>
      <c r="M48" s="78"/>
      <c r="N48" s="78"/>
    </row>
    <row r="49" spans="1:14" s="153" customFormat="1" ht="18.75" hidden="1" customHeight="1">
      <c r="A49" s="77"/>
      <c r="B49" s="78"/>
      <c r="C49" s="79"/>
      <c r="D49" s="79"/>
      <c r="E49" s="79"/>
      <c r="F49" s="79"/>
      <c r="G49" s="79"/>
      <c r="H49" s="79"/>
      <c r="I49" s="79"/>
      <c r="J49" s="79"/>
      <c r="K49" s="79"/>
      <c r="L49" s="79"/>
      <c r="M49" s="78"/>
      <c r="N49" s="78"/>
    </row>
    <row r="50" spans="1:14" s="153" customFormat="1" ht="18.75" hidden="1" customHeight="1">
      <c r="A50" s="77"/>
      <c r="B50" s="78"/>
      <c r="C50" s="79"/>
      <c r="D50" s="79"/>
      <c r="E50" s="79"/>
      <c r="F50" s="79"/>
      <c r="G50" s="79"/>
      <c r="H50" s="79"/>
      <c r="I50" s="79"/>
      <c r="J50" s="79"/>
      <c r="K50" s="79"/>
      <c r="L50" s="79"/>
      <c r="M50" s="78"/>
      <c r="N50" s="78"/>
    </row>
    <row r="51" spans="1:14" s="153" customFormat="1" ht="18.75" hidden="1" customHeight="1">
      <c r="A51" s="77"/>
      <c r="B51" s="78"/>
      <c r="C51" s="79"/>
      <c r="D51" s="79"/>
      <c r="E51" s="79"/>
      <c r="F51" s="79"/>
      <c r="G51" s="79"/>
      <c r="H51" s="79"/>
      <c r="I51" s="79"/>
      <c r="J51" s="79"/>
      <c r="K51" s="79"/>
      <c r="L51" s="79"/>
      <c r="M51" s="78"/>
      <c r="N51" s="78"/>
    </row>
    <row r="52" spans="1:14" s="153" customFormat="1" ht="18.75" hidden="1" customHeight="1">
      <c r="A52" s="77"/>
      <c r="B52" s="78"/>
      <c r="C52" s="79"/>
      <c r="D52" s="79"/>
      <c r="E52" s="79"/>
      <c r="F52" s="79"/>
      <c r="G52" s="79"/>
      <c r="H52" s="79"/>
      <c r="I52" s="79"/>
      <c r="J52" s="79"/>
      <c r="K52" s="79"/>
      <c r="L52" s="79"/>
      <c r="M52" s="78"/>
      <c r="N52" s="78"/>
    </row>
    <row r="53" spans="1:14" s="153" customFormat="1" ht="18.75" hidden="1" customHeight="1">
      <c r="A53" s="77"/>
      <c r="B53" s="78"/>
      <c r="C53" s="79"/>
      <c r="D53" s="79"/>
      <c r="E53" s="79"/>
      <c r="F53" s="79"/>
      <c r="G53" s="79"/>
      <c r="H53" s="79"/>
      <c r="I53" s="79"/>
      <c r="J53" s="79"/>
      <c r="K53" s="79"/>
      <c r="L53" s="79"/>
      <c r="M53" s="78"/>
      <c r="N53" s="78"/>
    </row>
    <row r="54" spans="1:14" s="153" customFormat="1" ht="18.75" hidden="1" customHeight="1">
      <c r="A54" s="77"/>
      <c r="B54" s="78"/>
      <c r="C54" s="79"/>
      <c r="D54" s="79"/>
      <c r="E54" s="79"/>
      <c r="F54" s="79"/>
      <c r="G54" s="79"/>
      <c r="H54" s="79"/>
      <c r="I54" s="79"/>
      <c r="J54" s="79"/>
      <c r="K54" s="79"/>
      <c r="L54" s="79"/>
      <c r="M54" s="78"/>
      <c r="N54" s="78"/>
    </row>
    <row r="55" spans="1:14" s="153" customFormat="1" ht="18.75" hidden="1" customHeight="1">
      <c r="A55" s="77"/>
      <c r="B55" s="78"/>
      <c r="C55" s="79"/>
      <c r="D55" s="79"/>
      <c r="E55" s="79"/>
      <c r="F55" s="79"/>
      <c r="G55" s="79"/>
      <c r="H55" s="79"/>
      <c r="I55" s="79"/>
      <c r="J55" s="79"/>
      <c r="K55" s="79"/>
      <c r="L55" s="79"/>
      <c r="M55" s="78"/>
      <c r="N55" s="78"/>
    </row>
    <row r="56" spans="1:14" s="153" customFormat="1" ht="18.75" hidden="1" customHeight="1">
      <c r="A56" s="77"/>
      <c r="B56" s="78"/>
      <c r="C56" s="79"/>
      <c r="D56" s="79"/>
      <c r="E56" s="79"/>
      <c r="F56" s="79"/>
      <c r="G56" s="79"/>
      <c r="H56" s="79"/>
      <c r="I56" s="79"/>
      <c r="J56" s="79"/>
      <c r="K56" s="79"/>
      <c r="L56" s="79"/>
      <c r="M56" s="78"/>
      <c r="N56" s="78"/>
    </row>
    <row r="57" spans="1:14" s="153" customFormat="1" ht="18.75" hidden="1" customHeight="1">
      <c r="A57" s="77"/>
      <c r="B57" s="78"/>
      <c r="C57" s="79"/>
      <c r="D57" s="79"/>
      <c r="E57" s="79"/>
      <c r="F57" s="79"/>
      <c r="G57" s="79"/>
      <c r="H57" s="79"/>
      <c r="I57" s="79"/>
      <c r="J57" s="79"/>
      <c r="K57" s="79"/>
      <c r="L57" s="79"/>
      <c r="M57" s="78"/>
      <c r="N57" s="78"/>
    </row>
    <row r="58" spans="1:14" s="153" customFormat="1" ht="18.75" hidden="1" customHeight="1">
      <c r="A58" s="77"/>
      <c r="B58" s="78"/>
      <c r="C58" s="79"/>
      <c r="D58" s="79"/>
      <c r="E58" s="79"/>
      <c r="F58" s="79"/>
      <c r="G58" s="79"/>
      <c r="H58" s="79"/>
      <c r="I58" s="79"/>
      <c r="J58" s="79"/>
      <c r="K58" s="79"/>
      <c r="L58" s="79"/>
      <c r="M58" s="78"/>
      <c r="N58" s="78"/>
    </row>
    <row r="59" spans="1:14" s="153" customFormat="1" ht="18.75" hidden="1" customHeight="1">
      <c r="A59" s="77"/>
      <c r="B59" s="78"/>
      <c r="C59" s="79"/>
      <c r="D59" s="79"/>
      <c r="E59" s="79"/>
      <c r="F59" s="79"/>
      <c r="G59" s="79"/>
      <c r="H59" s="79"/>
      <c r="I59" s="79"/>
      <c r="J59" s="79"/>
      <c r="K59" s="79"/>
      <c r="L59" s="79"/>
      <c r="M59" s="78"/>
      <c r="N59" s="78"/>
    </row>
    <row r="60" spans="1:14" s="153" customFormat="1" ht="18.75" hidden="1" customHeight="1">
      <c r="A60" s="77"/>
      <c r="B60" s="78"/>
      <c r="C60" s="79"/>
      <c r="D60" s="79"/>
      <c r="E60" s="79"/>
      <c r="F60" s="79"/>
      <c r="G60" s="79"/>
      <c r="H60" s="79"/>
      <c r="I60" s="79"/>
      <c r="J60" s="79"/>
      <c r="K60" s="79"/>
      <c r="L60" s="79"/>
      <c r="M60" s="78"/>
      <c r="N60" s="78"/>
    </row>
    <row r="61" spans="1:14" s="153" customFormat="1" ht="18.75" hidden="1" customHeight="1">
      <c r="A61" s="77"/>
      <c r="B61" s="78"/>
      <c r="C61" s="79"/>
      <c r="D61" s="79"/>
      <c r="E61" s="79"/>
      <c r="F61" s="79"/>
      <c r="G61" s="79"/>
      <c r="H61" s="79"/>
      <c r="I61" s="79"/>
      <c r="J61" s="79"/>
      <c r="K61" s="79"/>
      <c r="L61" s="79"/>
      <c r="M61" s="78"/>
      <c r="N61" s="78"/>
    </row>
    <row r="62" spans="1:14" s="153" customFormat="1" ht="18.75" hidden="1" customHeight="1">
      <c r="A62" s="77"/>
      <c r="B62" s="78"/>
      <c r="C62" s="79"/>
      <c r="D62" s="79"/>
      <c r="E62" s="79"/>
      <c r="F62" s="79"/>
      <c r="G62" s="79"/>
      <c r="H62" s="79"/>
      <c r="I62" s="79"/>
      <c r="J62" s="79"/>
      <c r="K62" s="79"/>
      <c r="L62" s="79"/>
      <c r="M62" s="78"/>
      <c r="N62" s="78"/>
    </row>
    <row r="63" spans="1:14" s="153" customFormat="1" ht="18.75" hidden="1" customHeight="1">
      <c r="A63" s="77"/>
      <c r="B63" s="78"/>
      <c r="C63" s="79"/>
      <c r="D63" s="79"/>
      <c r="E63" s="79"/>
      <c r="F63" s="79"/>
      <c r="G63" s="79"/>
      <c r="H63" s="79"/>
      <c r="I63" s="79"/>
      <c r="J63" s="79"/>
      <c r="K63" s="79"/>
      <c r="L63" s="79"/>
      <c r="M63" s="78"/>
      <c r="N63" s="78"/>
    </row>
    <row r="64" spans="1:14" s="153" customFormat="1" ht="18.75" hidden="1" customHeight="1">
      <c r="A64" s="77"/>
      <c r="B64" s="78"/>
      <c r="C64" s="79"/>
      <c r="D64" s="79"/>
      <c r="E64" s="79"/>
      <c r="F64" s="79"/>
      <c r="G64" s="79"/>
      <c r="H64" s="79"/>
      <c r="I64" s="79"/>
      <c r="J64" s="79"/>
      <c r="K64" s="79"/>
      <c r="L64" s="79"/>
      <c r="M64" s="78"/>
      <c r="N64" s="78"/>
    </row>
    <row r="65" spans="1:14" s="153" customFormat="1" ht="18.75" hidden="1" customHeight="1">
      <c r="A65" s="77"/>
      <c r="B65" s="78"/>
      <c r="C65" s="79"/>
      <c r="D65" s="79"/>
      <c r="E65" s="79"/>
      <c r="F65" s="79"/>
      <c r="G65" s="79"/>
      <c r="H65" s="79"/>
      <c r="I65" s="79"/>
      <c r="J65" s="79"/>
      <c r="K65" s="79"/>
      <c r="L65" s="79"/>
      <c r="M65" s="78"/>
      <c r="N65" s="78"/>
    </row>
    <row r="66" spans="1:14" s="153" customFormat="1" ht="18.75" hidden="1" customHeight="1">
      <c r="A66" s="77"/>
      <c r="B66" s="78"/>
      <c r="C66" s="79"/>
      <c r="D66" s="79"/>
      <c r="E66" s="79"/>
      <c r="F66" s="79"/>
      <c r="G66" s="79"/>
      <c r="H66" s="79"/>
      <c r="I66" s="79"/>
      <c r="J66" s="79"/>
      <c r="K66" s="79"/>
      <c r="L66" s="79"/>
      <c r="M66" s="78"/>
      <c r="N66" s="78"/>
    </row>
    <row r="67" spans="1:14" s="153" customFormat="1" ht="18.75" hidden="1" customHeight="1">
      <c r="A67" s="77"/>
      <c r="B67" s="78"/>
      <c r="C67" s="79"/>
      <c r="D67" s="79"/>
      <c r="E67" s="79"/>
      <c r="F67" s="79"/>
      <c r="G67" s="79"/>
      <c r="H67" s="79"/>
      <c r="I67" s="79"/>
      <c r="J67" s="79"/>
      <c r="K67" s="79"/>
      <c r="L67" s="79"/>
      <c r="M67" s="78"/>
      <c r="N67" s="78"/>
    </row>
    <row r="68" spans="1:14" s="153" customFormat="1" ht="18.75" hidden="1" customHeight="1">
      <c r="A68" s="77"/>
      <c r="B68" s="78"/>
      <c r="C68" s="79"/>
      <c r="D68" s="79"/>
      <c r="E68" s="79"/>
      <c r="F68" s="79"/>
      <c r="G68" s="79"/>
      <c r="H68" s="79"/>
      <c r="I68" s="79"/>
      <c r="J68" s="79"/>
      <c r="K68" s="79"/>
      <c r="L68" s="79"/>
      <c r="M68" s="78"/>
      <c r="N68" s="78"/>
    </row>
    <row r="69" spans="1:14" s="153" customFormat="1" ht="18.75" hidden="1" customHeight="1">
      <c r="A69" s="77"/>
      <c r="B69" s="78"/>
      <c r="C69" s="79"/>
      <c r="D69" s="79"/>
      <c r="E69" s="79"/>
      <c r="F69" s="79"/>
      <c r="G69" s="79"/>
      <c r="H69" s="79"/>
      <c r="I69" s="79"/>
      <c r="J69" s="79"/>
      <c r="K69" s="79"/>
      <c r="L69" s="79"/>
      <c r="M69" s="78"/>
      <c r="N69" s="78"/>
    </row>
    <row r="70" spans="1:14" s="153" customFormat="1" ht="18.75" hidden="1" customHeight="1">
      <c r="A70" s="77"/>
      <c r="B70" s="78"/>
      <c r="C70" s="79"/>
      <c r="D70" s="79"/>
      <c r="E70" s="79"/>
      <c r="F70" s="79"/>
      <c r="G70" s="79"/>
      <c r="H70" s="79"/>
      <c r="I70" s="79"/>
      <c r="J70" s="79"/>
      <c r="K70" s="79"/>
      <c r="L70" s="79"/>
      <c r="M70" s="78"/>
      <c r="N70" s="78"/>
    </row>
    <row r="71" spans="1:14" s="153" customFormat="1" ht="18.75" hidden="1" customHeight="1">
      <c r="A71" s="77"/>
      <c r="B71" s="78"/>
      <c r="C71" s="79"/>
      <c r="D71" s="79"/>
      <c r="E71" s="79"/>
      <c r="F71" s="79"/>
      <c r="G71" s="79"/>
      <c r="H71" s="79"/>
      <c r="I71" s="79"/>
      <c r="J71" s="79"/>
      <c r="K71" s="79"/>
      <c r="L71" s="79"/>
      <c r="M71" s="78"/>
      <c r="N71" s="78"/>
    </row>
    <row r="72" spans="1:14" s="153" customFormat="1" ht="18.75" hidden="1" customHeight="1">
      <c r="A72" s="77"/>
      <c r="B72" s="78"/>
      <c r="C72" s="79"/>
      <c r="D72" s="79"/>
      <c r="E72" s="79"/>
      <c r="F72" s="79"/>
      <c r="G72" s="79"/>
      <c r="H72" s="79"/>
      <c r="I72" s="79"/>
      <c r="J72" s="79"/>
      <c r="K72" s="79"/>
      <c r="L72" s="79"/>
      <c r="M72" s="78"/>
      <c r="N72" s="78"/>
    </row>
    <row r="73" spans="1:14" s="153" customFormat="1" ht="18.75" hidden="1" customHeight="1">
      <c r="A73" s="77"/>
      <c r="B73" s="78"/>
      <c r="C73" s="79"/>
      <c r="D73" s="79"/>
      <c r="E73" s="79"/>
      <c r="F73" s="79"/>
      <c r="G73" s="79"/>
      <c r="H73" s="79"/>
      <c r="I73" s="79"/>
      <c r="J73" s="79"/>
      <c r="K73" s="79"/>
      <c r="L73" s="79"/>
      <c r="M73" s="78"/>
      <c r="N73" s="78"/>
    </row>
    <row r="74" spans="1:14" s="153" customFormat="1" ht="18.75" hidden="1" customHeight="1">
      <c r="A74" s="77"/>
      <c r="B74" s="78"/>
      <c r="C74" s="79"/>
      <c r="D74" s="79"/>
      <c r="E74" s="79"/>
      <c r="F74" s="79"/>
      <c r="G74" s="79"/>
      <c r="H74" s="79"/>
      <c r="I74" s="79"/>
      <c r="J74" s="79"/>
      <c r="K74" s="79"/>
      <c r="L74" s="79"/>
      <c r="M74" s="78"/>
      <c r="N74" s="78"/>
    </row>
    <row r="75" spans="1:14" s="153" customFormat="1" ht="18.75" hidden="1" customHeight="1">
      <c r="A75" s="77"/>
      <c r="B75" s="78"/>
      <c r="C75" s="79"/>
      <c r="D75" s="79"/>
      <c r="E75" s="79"/>
      <c r="F75" s="79"/>
      <c r="G75" s="79"/>
      <c r="H75" s="79"/>
      <c r="I75" s="79"/>
      <c r="J75" s="79"/>
      <c r="K75" s="79"/>
      <c r="L75" s="79"/>
      <c r="M75" s="78"/>
      <c r="N75" s="78"/>
    </row>
    <row r="76" spans="1:14" s="153" customFormat="1" ht="18.75" hidden="1" customHeight="1">
      <c r="A76" s="77"/>
      <c r="B76" s="78"/>
      <c r="C76" s="79"/>
      <c r="D76" s="79"/>
      <c r="E76" s="79"/>
      <c r="F76" s="79"/>
      <c r="G76" s="79"/>
      <c r="H76" s="79"/>
      <c r="I76" s="79"/>
      <c r="J76" s="79"/>
      <c r="K76" s="79"/>
      <c r="L76" s="79"/>
      <c r="M76" s="78"/>
      <c r="N76" s="78"/>
    </row>
    <row r="77" spans="1:14" s="153" customFormat="1" ht="20.100000000000001" hidden="1" customHeight="1">
      <c r="A77" s="77"/>
      <c r="B77" s="78"/>
      <c r="C77" s="79"/>
      <c r="D77" s="79"/>
      <c r="E77" s="79"/>
      <c r="F77" s="79"/>
      <c r="G77" s="79"/>
      <c r="H77" s="79"/>
      <c r="I77" s="79"/>
      <c r="J77" s="79"/>
      <c r="K77" s="79"/>
      <c r="L77" s="79"/>
      <c r="M77" s="78"/>
      <c r="N77" s="78"/>
    </row>
    <row r="78" spans="1:14" s="153" customFormat="1" ht="20.100000000000001" hidden="1" customHeight="1">
      <c r="A78" s="77"/>
      <c r="B78" s="78"/>
      <c r="C78" s="79"/>
      <c r="D78" s="79"/>
      <c r="E78" s="79"/>
      <c r="F78" s="79"/>
      <c r="G78" s="79"/>
      <c r="H78" s="79"/>
      <c r="I78" s="79"/>
      <c r="J78" s="79"/>
      <c r="K78" s="79"/>
      <c r="L78" s="79"/>
      <c r="M78" s="78"/>
      <c r="N78" s="78"/>
    </row>
    <row r="79" spans="1:14" s="153" customFormat="1" ht="20.100000000000001" hidden="1" customHeight="1">
      <c r="A79" s="77"/>
      <c r="B79" s="78"/>
      <c r="C79" s="79"/>
      <c r="D79" s="79"/>
      <c r="E79" s="79"/>
      <c r="F79" s="79"/>
      <c r="G79" s="79"/>
      <c r="H79" s="79"/>
      <c r="I79" s="79"/>
      <c r="J79" s="79"/>
      <c r="K79" s="79"/>
      <c r="L79" s="79"/>
      <c r="M79" s="78"/>
      <c r="N79" s="78"/>
    </row>
    <row r="80" spans="1:14" s="153" customFormat="1" ht="20.100000000000001" hidden="1" customHeight="1">
      <c r="A80" s="77"/>
      <c r="B80" s="78"/>
      <c r="C80" s="79"/>
      <c r="D80" s="79"/>
      <c r="E80" s="79"/>
      <c r="F80" s="79"/>
      <c r="G80" s="79"/>
      <c r="H80" s="79"/>
      <c r="I80" s="79"/>
      <c r="J80" s="79"/>
      <c r="K80" s="79"/>
      <c r="L80" s="79"/>
      <c r="M80" s="78"/>
      <c r="N80" s="78"/>
    </row>
    <row r="81" spans="1:14" s="153" customFormat="1" ht="20.100000000000001" hidden="1" customHeight="1">
      <c r="A81" s="77"/>
      <c r="B81" s="78"/>
      <c r="C81" s="79"/>
      <c r="D81" s="79"/>
      <c r="E81" s="79"/>
      <c r="F81" s="79"/>
      <c r="G81" s="79"/>
      <c r="H81" s="79"/>
      <c r="I81" s="79"/>
      <c r="J81" s="79"/>
      <c r="K81" s="79"/>
      <c r="L81" s="79"/>
      <c r="M81" s="78"/>
      <c r="N81" s="78"/>
    </row>
    <row r="82" spans="1:14" s="153" customFormat="1" ht="20.100000000000001" hidden="1" customHeight="1">
      <c r="A82" s="77"/>
      <c r="B82" s="78"/>
      <c r="C82" s="79"/>
      <c r="D82" s="79"/>
      <c r="E82" s="79"/>
      <c r="F82" s="79"/>
      <c r="G82" s="79"/>
      <c r="H82" s="79"/>
      <c r="I82" s="79"/>
      <c r="J82" s="79"/>
      <c r="K82" s="79"/>
      <c r="L82" s="79"/>
      <c r="M82" s="78"/>
      <c r="N82" s="78"/>
    </row>
    <row r="83" spans="1:14" s="153" customFormat="1" ht="20.100000000000001" hidden="1" customHeight="1">
      <c r="A83" s="77"/>
      <c r="B83" s="78"/>
      <c r="C83" s="79"/>
      <c r="D83" s="79"/>
      <c r="E83" s="79"/>
      <c r="F83" s="79"/>
      <c r="G83" s="79"/>
      <c r="H83" s="79"/>
      <c r="I83" s="79"/>
      <c r="J83" s="79"/>
      <c r="K83" s="79"/>
      <c r="L83" s="79"/>
      <c r="M83" s="78"/>
      <c r="N83" s="78"/>
    </row>
    <row r="84" spans="1:14" s="153" customFormat="1" ht="20.100000000000001" hidden="1" customHeight="1">
      <c r="A84" s="77"/>
      <c r="B84" s="78"/>
      <c r="C84" s="79"/>
      <c r="D84" s="79"/>
      <c r="E84" s="79"/>
      <c r="F84" s="79"/>
      <c r="G84" s="79"/>
      <c r="H84" s="79"/>
      <c r="I84" s="79"/>
      <c r="J84" s="79"/>
      <c r="K84" s="79"/>
      <c r="L84" s="79"/>
      <c r="M84" s="78"/>
      <c r="N84" s="78"/>
    </row>
    <row r="85" spans="1:14" s="153" customFormat="1" ht="20.100000000000001" hidden="1" customHeight="1">
      <c r="A85" s="85"/>
      <c r="B85" s="85"/>
      <c r="C85" s="79"/>
      <c r="D85" s="79"/>
      <c r="E85" s="79"/>
      <c r="F85" s="79"/>
      <c r="G85" s="79"/>
      <c r="H85" s="79"/>
      <c r="I85" s="79"/>
      <c r="J85" s="79"/>
      <c r="K85" s="79"/>
      <c r="L85" s="79"/>
      <c r="M85" s="78"/>
      <c r="N85" s="78"/>
    </row>
    <row r="86" spans="1:14" s="153" customFormat="1" ht="20.100000000000001" hidden="1" customHeight="1">
      <c r="A86" s="85"/>
      <c r="B86" s="86"/>
      <c r="C86" s="79"/>
      <c r="D86" s="79"/>
      <c r="E86" s="79"/>
      <c r="F86" s="79"/>
      <c r="G86" s="79"/>
      <c r="H86" s="79"/>
      <c r="I86" s="79"/>
      <c r="J86" s="79"/>
      <c r="K86" s="79"/>
      <c r="L86" s="79"/>
      <c r="M86" s="78"/>
      <c r="N86" s="78"/>
    </row>
    <row r="87" spans="1:14" s="153" customFormat="1" ht="20.100000000000001" hidden="1" customHeight="1">
      <c r="A87" s="84"/>
      <c r="B87" s="85"/>
      <c r="C87" s="79"/>
      <c r="D87" s="79"/>
      <c r="E87" s="79"/>
      <c r="F87" s="79"/>
      <c r="G87" s="79"/>
      <c r="H87" s="79"/>
      <c r="I87" s="79"/>
      <c r="J87" s="79"/>
      <c r="K87" s="79"/>
      <c r="L87" s="79"/>
      <c r="M87" s="78"/>
      <c r="N87" s="78"/>
    </row>
    <row r="88" spans="1:14" s="153" customFormat="1" ht="20.100000000000001" hidden="1" customHeight="1">
      <c r="A88" s="84"/>
      <c r="B88" s="85"/>
      <c r="C88" s="79"/>
      <c r="D88" s="79"/>
      <c r="E88" s="79"/>
      <c r="F88" s="79"/>
      <c r="G88" s="79"/>
      <c r="H88" s="79"/>
      <c r="I88" s="79"/>
      <c r="J88" s="79"/>
      <c r="K88" s="79"/>
      <c r="L88" s="79"/>
      <c r="M88" s="78"/>
      <c r="N88" s="78"/>
    </row>
    <row r="89" spans="1:14" s="153" customFormat="1" ht="20.100000000000001" hidden="1" customHeight="1">
      <c r="A89" s="84"/>
      <c r="B89" s="85"/>
      <c r="C89" s="79"/>
      <c r="D89" s="79"/>
      <c r="E89" s="79"/>
      <c r="F89" s="79"/>
      <c r="G89" s="79"/>
      <c r="H89" s="79"/>
      <c r="I89" s="79"/>
      <c r="J89" s="79"/>
      <c r="K89" s="79"/>
      <c r="L89" s="79"/>
      <c r="M89" s="78"/>
      <c r="N89" s="78"/>
    </row>
    <row r="90" spans="1:14" s="153" customFormat="1" ht="20.100000000000001" customHeight="1" thickBot="1">
      <c r="A90" s="148"/>
      <c r="B90" s="149"/>
      <c r="C90" s="150"/>
      <c r="D90" s="151"/>
      <c r="E90" s="152"/>
      <c r="F90" s="152"/>
      <c r="G90" s="152"/>
      <c r="H90" s="152"/>
      <c r="I90" s="152"/>
      <c r="J90" s="152"/>
      <c r="K90" s="152"/>
      <c r="L90" s="152"/>
      <c r="N90" s="332"/>
    </row>
    <row r="91" spans="1:14">
      <c r="A91" s="34"/>
      <c r="B91" s="226" t="s">
        <v>114</v>
      </c>
      <c r="C91" s="349">
        <f>COUNTA(A5:A89)</f>
        <v>0</v>
      </c>
      <c r="D91" s="67"/>
      <c r="E91" s="67"/>
      <c r="L91" s="73"/>
      <c r="N91" s="44"/>
    </row>
    <row r="92" spans="1:14">
      <c r="A92" s="34"/>
      <c r="B92" s="227" t="s">
        <v>164</v>
      </c>
      <c r="C92" s="340">
        <f>COUNTA(B5:B89)</f>
        <v>0</v>
      </c>
      <c r="D92" s="67"/>
      <c r="E92" s="67"/>
      <c r="L92" s="73"/>
      <c r="N92" s="44"/>
    </row>
    <row r="93" spans="1:14" ht="13.5" thickBot="1">
      <c r="A93" s="34"/>
      <c r="B93" s="228" t="s">
        <v>165</v>
      </c>
      <c r="C93" s="341">
        <f>COUNTIF(D5:D89,E93)</f>
        <v>0</v>
      </c>
      <c r="D93" s="67" t="s">
        <v>166</v>
      </c>
      <c r="E93" s="67" t="s">
        <v>167</v>
      </c>
      <c r="L93" s="73"/>
      <c r="N93" s="44"/>
    </row>
    <row r="94" spans="1:14" hidden="1">
      <c r="A94" s="34"/>
      <c r="B94" s="12"/>
      <c r="C94" s="13"/>
      <c r="D94" s="67"/>
      <c r="E94" s="67"/>
      <c r="L94" s="73"/>
      <c r="N94" s="44"/>
    </row>
    <row r="95" spans="1:14" ht="13.5" hidden="1" thickBot="1">
      <c r="A95" s="34"/>
      <c r="B95" s="68"/>
      <c r="C95" s="342"/>
      <c r="D95" s="67"/>
      <c r="E95" s="67"/>
      <c r="L95" s="73"/>
      <c r="N95" s="44"/>
    </row>
    <row r="96" spans="1:14" ht="13.5" hidden="1" thickBot="1">
      <c r="A96" s="34"/>
      <c r="B96" s="343" t="s">
        <v>168</v>
      </c>
      <c r="C96" s="344"/>
      <c r="D96" s="67"/>
      <c r="E96" s="67"/>
      <c r="L96" s="73"/>
      <c r="N96" s="44"/>
    </row>
    <row r="97" spans="1:14" hidden="1">
      <c r="A97" s="34"/>
      <c r="B97" s="345" t="s">
        <v>169</v>
      </c>
      <c r="C97" s="28">
        <f>COUNTIF('2'!$N$5:$N$88,B97)</f>
        <v>0</v>
      </c>
      <c r="D97" s="67"/>
      <c r="E97" s="67"/>
      <c r="L97" s="73"/>
      <c r="N97" s="44"/>
    </row>
    <row r="98" spans="1:14" hidden="1">
      <c r="A98" s="34"/>
      <c r="B98" s="346" t="s">
        <v>170</v>
      </c>
      <c r="C98" s="28">
        <f>COUNTIF('2'!$N$5:$N$88,B98)</f>
        <v>0</v>
      </c>
      <c r="D98" s="67"/>
      <c r="E98" s="67"/>
      <c r="L98" s="73"/>
      <c r="N98" s="44"/>
    </row>
    <row r="99" spans="1:14" hidden="1">
      <c r="A99" s="34"/>
      <c r="B99" s="346" t="s">
        <v>171</v>
      </c>
      <c r="C99" s="28">
        <f>COUNTIF('2'!$N$5:$N$88,B99)</f>
        <v>0</v>
      </c>
      <c r="D99" s="67"/>
      <c r="E99" s="67"/>
      <c r="L99" s="73"/>
      <c r="N99" s="44"/>
    </row>
    <row r="100" spans="1:14" hidden="1">
      <c r="A100" s="34"/>
      <c r="B100" s="346" t="s">
        <v>172</v>
      </c>
      <c r="C100" s="29">
        <f>COUNTIF('3'!$N$5:$N$56,B100)</f>
        <v>0</v>
      </c>
      <c r="D100" s="67"/>
      <c r="E100" s="67"/>
      <c r="L100" s="73"/>
      <c r="N100" s="44"/>
    </row>
    <row r="101" spans="1:14" hidden="1">
      <c r="A101" s="34"/>
      <c r="B101" s="346" t="s">
        <v>173</v>
      </c>
      <c r="C101" s="29">
        <f>COUNTIF('3'!$N$5:$N$56,B101)</f>
        <v>0</v>
      </c>
      <c r="D101" s="67"/>
      <c r="E101" s="67"/>
      <c r="L101" s="73"/>
      <c r="N101" s="44"/>
    </row>
    <row r="102" spans="1:14" ht="13.5" hidden="1" thickBot="1">
      <c r="A102" s="34"/>
      <c r="B102" s="347" t="s">
        <v>174</v>
      </c>
      <c r="C102" s="30">
        <f>COUNTIF('3'!$N$5:$N$56,B102)</f>
        <v>0</v>
      </c>
      <c r="D102" s="67"/>
      <c r="E102" s="67"/>
      <c r="L102" s="73"/>
      <c r="N102" s="44"/>
    </row>
    <row r="103" spans="1:14">
      <c r="A103" s="34"/>
      <c r="B103" s="42"/>
      <c r="D103" s="67"/>
      <c r="L103" s="73"/>
      <c r="N103" s="44"/>
    </row>
    <row r="104" spans="1:14">
      <c r="A104" s="34"/>
      <c r="B104" s="42"/>
      <c r="D104" s="67"/>
      <c r="L104" s="73"/>
      <c r="N104" s="44"/>
    </row>
    <row r="105" spans="1:14">
      <c r="A105" s="34"/>
      <c r="B105" s="42"/>
      <c r="D105" s="67"/>
      <c r="L105" s="73"/>
      <c r="N105" s="44"/>
    </row>
    <row r="106" spans="1:14">
      <c r="A106" s="34"/>
      <c r="B106" s="42"/>
      <c r="D106" s="67"/>
      <c r="L106" s="73"/>
      <c r="N106" s="44"/>
    </row>
    <row r="107" spans="1:14">
      <c r="A107" s="34"/>
      <c r="B107" s="42"/>
      <c r="D107" s="67"/>
      <c r="L107" s="73"/>
      <c r="N107" s="44"/>
    </row>
    <row r="108" spans="1:14">
      <c r="A108" s="34"/>
      <c r="B108" s="42"/>
      <c r="D108" s="67"/>
      <c r="L108" s="73"/>
      <c r="N108" s="44"/>
    </row>
    <row r="109" spans="1:14">
      <c r="A109" s="34"/>
      <c r="B109" s="42"/>
      <c r="D109" s="67"/>
      <c r="L109" s="73"/>
      <c r="N109" s="44"/>
    </row>
    <row r="110" spans="1:14">
      <c r="A110" s="34"/>
      <c r="B110" s="42"/>
      <c r="D110" s="67"/>
      <c r="L110" s="73"/>
      <c r="N110" s="44"/>
    </row>
    <row r="111" spans="1:14">
      <c r="A111" s="34"/>
      <c r="B111" s="42"/>
      <c r="D111" s="67"/>
      <c r="L111" s="73"/>
      <c r="N111" s="44"/>
    </row>
    <row r="112" spans="1:14">
      <c r="A112" s="34"/>
      <c r="B112" s="42"/>
      <c r="D112" s="67"/>
      <c r="L112" s="73"/>
      <c r="N112" s="44"/>
    </row>
    <row r="113" spans="1:12">
      <c r="A113" s="34"/>
      <c r="B113" s="42"/>
      <c r="D113" s="67"/>
      <c r="L113" s="73"/>
    </row>
    <row r="114" spans="1:12">
      <c r="A114" s="34"/>
      <c r="B114" s="42"/>
      <c r="D114" s="67"/>
      <c r="L114" s="73"/>
    </row>
    <row r="115" spans="1:12">
      <c r="A115" s="34"/>
      <c r="B115" s="42"/>
      <c r="D115" s="67"/>
      <c r="L115" s="73"/>
    </row>
    <row r="116" spans="1:12">
      <c r="A116" s="34"/>
      <c r="B116" s="42"/>
      <c r="D116" s="67"/>
      <c r="L116" s="73"/>
    </row>
    <row r="117" spans="1:12">
      <c r="A117" s="34"/>
      <c r="B117" s="42"/>
      <c r="D117" s="67"/>
      <c r="L117" s="73"/>
    </row>
    <row r="118" spans="1:12">
      <c r="A118" s="34"/>
      <c r="B118" s="42"/>
      <c r="D118" s="67"/>
      <c r="L118" s="73"/>
    </row>
    <row r="119" spans="1:12">
      <c r="A119" s="34"/>
      <c r="B119" s="42"/>
      <c r="D119" s="67"/>
      <c r="L119" s="73"/>
    </row>
    <row r="120" spans="1:12">
      <c r="A120" s="34"/>
      <c r="B120" s="42"/>
      <c r="D120" s="67"/>
      <c r="L120" s="73"/>
    </row>
    <row r="121" spans="1:12">
      <c r="A121" s="34"/>
      <c r="B121" s="42"/>
      <c r="D121" s="67"/>
      <c r="L121" s="73"/>
    </row>
    <row r="122" spans="1:12">
      <c r="A122" s="34"/>
      <c r="B122" s="42"/>
      <c r="D122" s="67"/>
      <c r="L122" s="73"/>
    </row>
    <row r="123" spans="1:12">
      <c r="A123" s="34"/>
      <c r="B123" s="42"/>
      <c r="D123" s="67"/>
      <c r="L123" s="73"/>
    </row>
    <row r="124" spans="1:12">
      <c r="B124" s="42"/>
      <c r="D124" s="67"/>
      <c r="L124" s="73"/>
    </row>
    <row r="125" spans="1:12">
      <c r="B125" s="42"/>
      <c r="D125" s="67"/>
      <c r="L125" s="73"/>
    </row>
    <row r="126" spans="1:12">
      <c r="B126" s="42"/>
      <c r="D126" s="67"/>
      <c r="L126" s="73"/>
    </row>
    <row r="127" spans="1:12">
      <c r="B127" s="42"/>
      <c r="D127" s="67"/>
      <c r="L127" s="73"/>
    </row>
    <row r="128" spans="1:12">
      <c r="B128" s="42"/>
      <c r="D128" s="67"/>
      <c r="L128" s="73"/>
    </row>
    <row r="129" spans="1:14" ht="14.45" customHeight="1">
      <c r="A129" s="2"/>
      <c r="B129" s="2"/>
      <c r="D129" s="73"/>
      <c r="L129" s="73"/>
      <c r="N129" s="44"/>
    </row>
    <row r="130" spans="1:14" ht="14.25" customHeight="1">
      <c r="A130" s="2"/>
      <c r="B130" s="2"/>
      <c r="D130" s="73"/>
      <c r="L130" s="80"/>
      <c r="N130" s="44"/>
    </row>
    <row r="131" spans="1:14" ht="14.25" customHeight="1">
      <c r="A131" s="2"/>
      <c r="B131" s="2"/>
      <c r="D131" s="73"/>
      <c r="N131" s="44"/>
    </row>
    <row r="132" spans="1:14" ht="1.5" customHeight="1">
      <c r="A132" s="2"/>
      <c r="B132" s="2"/>
      <c r="D132" s="73"/>
      <c r="N132" s="44"/>
    </row>
    <row r="133" spans="1:14" ht="14.45" customHeight="1">
      <c r="B133" s="42"/>
      <c r="D133" s="67"/>
      <c r="N133" s="44"/>
    </row>
    <row r="134" spans="1:14" s="1" customFormat="1" ht="14.45" customHeight="1">
      <c r="A134" s="33"/>
      <c r="B134" s="42"/>
      <c r="C134" s="73"/>
      <c r="D134" s="67"/>
      <c r="E134" s="73"/>
      <c r="F134" s="73"/>
      <c r="G134" s="73"/>
      <c r="H134" s="73"/>
      <c r="I134" s="73"/>
      <c r="J134" s="73"/>
      <c r="K134" s="73"/>
      <c r="L134" s="81"/>
      <c r="N134" s="44"/>
    </row>
    <row r="135" spans="1:14" ht="14.45" customHeight="1">
      <c r="B135" s="42"/>
      <c r="D135" s="67"/>
      <c r="N135" s="44"/>
    </row>
    <row r="136" spans="1:14" ht="14.45" customHeight="1">
      <c r="B136" s="42"/>
      <c r="D136" s="67"/>
      <c r="N136" s="44"/>
    </row>
    <row r="137" spans="1:14" ht="17.25" customHeight="1">
      <c r="B137" s="42"/>
      <c r="D137" s="67"/>
      <c r="N137" s="44"/>
    </row>
    <row r="138" spans="1:14" ht="14.45" customHeight="1">
      <c r="B138" s="42"/>
      <c r="D138" s="67"/>
      <c r="N138" s="44"/>
    </row>
    <row r="139" spans="1:14" ht="14.45" customHeight="1">
      <c r="B139" s="42"/>
      <c r="D139" s="67"/>
      <c r="N139" s="44"/>
    </row>
    <row r="140" spans="1:14" ht="14.45" customHeight="1">
      <c r="B140" s="42"/>
      <c r="D140" s="67"/>
      <c r="N140" s="44"/>
    </row>
    <row r="141" spans="1:14" ht="14.45" customHeight="1">
      <c r="B141" s="42"/>
      <c r="D141" s="67"/>
      <c r="N141" s="44"/>
    </row>
    <row r="142" spans="1:14" ht="14.45" customHeight="1">
      <c r="B142" s="42"/>
      <c r="D142" s="67"/>
      <c r="N142" s="44"/>
    </row>
    <row r="143" spans="1:14" ht="14.45" customHeight="1">
      <c r="B143" s="42"/>
      <c r="D143" s="67"/>
      <c r="N143" s="44"/>
    </row>
    <row r="144" spans="1:14" ht="14.45" customHeight="1">
      <c r="B144" s="42"/>
      <c r="D144" s="67"/>
      <c r="N144" s="44"/>
    </row>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spans="1:14" ht="14.45" customHeight="1">
      <c r="B193" s="42"/>
      <c r="D193" s="67"/>
      <c r="N193" s="44"/>
    </row>
    <row r="194" spans="1:14" ht="14.45" customHeight="1">
      <c r="B194" s="42"/>
      <c r="D194" s="67"/>
      <c r="N194" s="44"/>
    </row>
    <row r="195" spans="1:14" ht="14.45" customHeight="1">
      <c r="B195" s="42"/>
      <c r="D195" s="67"/>
      <c r="N195" s="44"/>
    </row>
    <row r="196" spans="1:14" ht="14.45" customHeight="1">
      <c r="B196" s="42"/>
      <c r="D196" s="67"/>
      <c r="N196" s="44"/>
    </row>
    <row r="197" spans="1:14" ht="14.45" customHeight="1">
      <c r="B197" s="42"/>
      <c r="D197" s="67"/>
      <c r="N197" s="44"/>
    </row>
    <row r="198" spans="1:14" s="1" customFormat="1" ht="14.45" customHeight="1">
      <c r="A198" s="33"/>
      <c r="B198" s="42"/>
      <c r="C198" s="73"/>
      <c r="D198" s="67"/>
      <c r="E198" s="73"/>
      <c r="F198" s="73"/>
      <c r="G198" s="73"/>
      <c r="H198" s="73"/>
      <c r="I198" s="73"/>
      <c r="J198" s="73"/>
      <c r="K198" s="73"/>
      <c r="L198" s="81"/>
      <c r="N198" s="44"/>
    </row>
    <row r="199" spans="1:14" ht="14.45" customHeight="1">
      <c r="B199" s="42"/>
      <c r="D199" s="67"/>
      <c r="N199" s="44"/>
    </row>
    <row r="200" spans="1:14" ht="14.45" customHeight="1">
      <c r="B200" s="42"/>
      <c r="D200" s="67"/>
      <c r="N200" s="44"/>
    </row>
    <row r="201" spans="1:14" ht="14.45" customHeight="1">
      <c r="B201" s="42"/>
      <c r="D201" s="67"/>
      <c r="N201" s="44"/>
    </row>
    <row r="202" spans="1:14" ht="14.45" customHeight="1">
      <c r="B202" s="42"/>
      <c r="D202" s="67"/>
      <c r="N202" s="44"/>
    </row>
    <row r="203" spans="1:14" ht="14.45" customHeight="1">
      <c r="B203" s="42"/>
      <c r="D203" s="67"/>
      <c r="N203" s="44"/>
    </row>
    <row r="204" spans="1:14" ht="14.45" customHeight="1">
      <c r="B204" s="42"/>
      <c r="D204" s="67"/>
      <c r="N204" s="44"/>
    </row>
    <row r="205" spans="1:14" ht="14.45" customHeight="1">
      <c r="B205" s="42"/>
      <c r="D205" s="67"/>
      <c r="N205" s="44"/>
    </row>
    <row r="206" spans="1:14" ht="14.45" customHeight="1">
      <c r="B206" s="42"/>
      <c r="D206" s="67"/>
      <c r="N206" s="44"/>
    </row>
    <row r="207" spans="1:14" ht="14.45" customHeight="1">
      <c r="B207" s="42"/>
      <c r="D207" s="67"/>
      <c r="N207" s="44"/>
    </row>
    <row r="208" spans="1:14" ht="14.45" customHeight="1">
      <c r="B208" s="42"/>
      <c r="D208" s="67"/>
      <c r="N208" s="44"/>
    </row>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row r="232" ht="14.45" customHeight="1"/>
    <row r="233" ht="14.45" customHeight="1"/>
    <row r="234" ht="14.45" customHeight="1"/>
    <row r="235" ht="14.45" customHeight="1"/>
    <row r="236" ht="14.45" customHeight="1"/>
    <row r="237" ht="14.45" customHeight="1"/>
    <row r="238" ht="14.45" customHeight="1"/>
    <row r="239" ht="14.45" customHeight="1"/>
    <row r="240" ht="14.45" customHeight="1"/>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spans="1:14" ht="14.45" customHeight="1">
      <c r="B257" s="42"/>
      <c r="D257" s="67"/>
      <c r="N257" s="44"/>
    </row>
    <row r="258" spans="1:14" ht="14.45" customHeight="1">
      <c r="B258" s="42"/>
      <c r="D258" s="67"/>
      <c r="N258" s="44"/>
    </row>
    <row r="259" spans="1:14" ht="14.45" customHeight="1">
      <c r="B259" s="42"/>
      <c r="D259" s="67"/>
      <c r="N259" s="44"/>
    </row>
    <row r="260" spans="1:14" ht="14.45" customHeight="1">
      <c r="B260" s="42"/>
      <c r="D260" s="67"/>
      <c r="N260" s="44"/>
    </row>
    <row r="261" spans="1:14" ht="14.45" customHeight="1">
      <c r="B261" s="42"/>
      <c r="D261" s="67"/>
      <c r="N261" s="44"/>
    </row>
    <row r="262" spans="1:14" s="1" customFormat="1" ht="14.45" customHeight="1">
      <c r="A262" s="33"/>
      <c r="B262" s="42"/>
      <c r="C262" s="73"/>
      <c r="D262" s="67"/>
      <c r="E262" s="73"/>
      <c r="F262" s="73"/>
      <c r="G262" s="73"/>
      <c r="H262" s="73"/>
      <c r="I262" s="73"/>
      <c r="J262" s="73"/>
      <c r="K262" s="73"/>
      <c r="L262" s="81"/>
      <c r="N262" s="44"/>
    </row>
    <row r="263" spans="1:14" ht="14.45" customHeight="1">
      <c r="B263" s="42"/>
      <c r="D263" s="67"/>
      <c r="N263" s="44"/>
    </row>
    <row r="264" spans="1:14" ht="14.45" customHeight="1">
      <c r="B264" s="42"/>
      <c r="D264" s="67"/>
      <c r="N264" s="44"/>
    </row>
    <row r="265" spans="1:14" ht="14.45" customHeight="1">
      <c r="B265" s="42"/>
      <c r="D265" s="67"/>
      <c r="N265" s="44"/>
    </row>
    <row r="266" spans="1:14" ht="14.45" customHeight="1">
      <c r="B266" s="42"/>
      <c r="D266" s="67"/>
      <c r="N266" s="44"/>
    </row>
    <row r="267" spans="1:14" ht="14.45" customHeight="1">
      <c r="B267" s="42"/>
      <c r="D267" s="67"/>
      <c r="N267" s="44"/>
    </row>
    <row r="268" spans="1:14" ht="14.45" customHeight="1">
      <c r="B268" s="42"/>
      <c r="D268" s="67"/>
      <c r="N268" s="44"/>
    </row>
    <row r="269" spans="1:14" ht="14.45" customHeight="1">
      <c r="B269" s="42"/>
      <c r="D269" s="67"/>
      <c r="N269" s="44"/>
    </row>
    <row r="270" spans="1:14" ht="14.45" customHeight="1">
      <c r="B270" s="42"/>
      <c r="D270" s="67"/>
      <c r="N270" s="44"/>
    </row>
    <row r="271" spans="1:14" ht="14.45" customHeight="1">
      <c r="B271" s="42"/>
      <c r="D271" s="67"/>
      <c r="N271" s="44"/>
    </row>
    <row r="272" spans="1:14" ht="14.45" customHeight="1">
      <c r="B272" s="42"/>
      <c r="D272" s="67"/>
      <c r="N272" s="44"/>
    </row>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4.4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4.4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2.7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2" ht="14.45" customHeight="1"/>
    <row r="873" ht="14.45" customHeight="1"/>
    <row r="874" ht="14.45" customHeight="1"/>
    <row r="875" ht="14.45" customHeight="1"/>
    <row r="876" ht="14.45" customHeight="1"/>
    <row r="877" ht="14.45" customHeight="1"/>
    <row r="878" ht="14.45" customHeight="1"/>
    <row r="879" ht="14.45" customHeight="1"/>
    <row r="880" ht="14.45" customHeight="1"/>
    <row r="881" ht="14.45" customHeight="1"/>
    <row r="882" ht="14.45" customHeight="1"/>
    <row r="883" ht="14.45" customHeight="1"/>
    <row r="884" ht="14.45" customHeight="1"/>
    <row r="885" ht="14.45" customHeight="1"/>
    <row r="886" ht="14.45" customHeight="1"/>
    <row r="887" ht="14.45" customHeight="1"/>
    <row r="888" ht="14.45" customHeight="1"/>
    <row r="889" ht="14.45" customHeight="1"/>
    <row r="890" ht="14.45" customHeight="1"/>
    <row r="891" ht="14.45" customHeight="1"/>
    <row r="892" ht="14.45" customHeight="1"/>
    <row r="893" ht="14.45" customHeight="1"/>
    <row r="894" ht="14.45" customHeight="1"/>
    <row r="895" ht="14.45" customHeight="1"/>
    <row r="896" ht="14.45" customHeight="1"/>
    <row r="897" ht="14.45" customHeight="1"/>
    <row r="898" ht="14.45" customHeight="1"/>
    <row r="899" ht="14.45" customHeight="1"/>
    <row r="900" ht="14.45" customHeight="1"/>
    <row r="901" ht="14.45" customHeight="1"/>
    <row r="902" ht="14.45" customHeight="1"/>
    <row r="903" ht="14.45" customHeight="1"/>
    <row r="905" ht="21.75" customHeight="1"/>
    <row r="906" ht="21.75" customHeight="1"/>
    <row r="907" ht="21.7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sheetData>
  <sheetProtection algorithmName="SHA-512" hashValue="yNI99J6JYgUnRvz4vScmddoGWuvtU1loKVK6EJmjCI7YCrigXUnJcOLJ+0vjW3D37aE9YIKo90xaShD7DX4u8A==" saltValue="R+sdqkhGvARIuXDBVRbxIw=="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scale="58" orientation="landscape" horizontalDpi="300" verticalDpi="300" r:id="rId1"/>
  <headerFooter alignWithMargins="0">
    <oddHeader xml:space="preserve">&amp;L&amp;"Arial,Bold"SCA North America
TENA ULTRA&amp;C&amp;"Arial,Bold"&amp;12
fffffff
&amp;"Arial,Regular"&amp;10
&amp;R&amp;D
</oddHeader>
    <oddFooter>&amp;R&amp;"Calibri"&amp;11&amp;K000000&amp;P_x000D_&amp;1#&amp;"Calibri"&amp;10&amp;K000000Essity Internal</oddFooter>
  </headerFooter>
  <ignoredErrors>
    <ignoredError sqref="C93 C91:C92"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O886"/>
  <sheetViews>
    <sheetView zoomScale="90" zoomScaleNormal="90" workbookViewId="0">
      <pane ySplit="4" topLeftCell="A5" activePane="bottomLeft" state="frozen"/>
      <selection activeCell="A17" sqref="A5:A17"/>
      <selection pane="bottomLeft" activeCell="D7" sqref="D7"/>
    </sheetView>
  </sheetViews>
  <sheetFormatPr defaultColWidth="9.140625" defaultRowHeight="12.75"/>
  <cols>
    <col min="1" max="1" width="15.5703125" style="33" customWidth="1"/>
    <col min="2" max="2" width="31.7109375" style="8" customWidth="1"/>
    <col min="3" max="3" width="38.85546875" style="73" customWidth="1"/>
    <col min="4" max="4" width="8.85546875" style="35" customWidth="1"/>
    <col min="5" max="12" width="12.28515625" style="73" customWidth="1"/>
    <col min="13" max="13" width="13.42578125" style="36" customWidth="1"/>
    <col min="14" max="14" width="12.28515625" style="25" hidden="1" customWidth="1"/>
    <col min="15" max="16384" width="9.140625" style="2"/>
  </cols>
  <sheetData>
    <row r="1" spans="1:14" ht="18">
      <c r="A1" s="21" t="s">
        <v>152</v>
      </c>
      <c r="B1" s="31"/>
      <c r="D1" s="350"/>
      <c r="N1" s="32"/>
    </row>
    <row r="2" spans="1:14" ht="18">
      <c r="A2" s="21">
        <f>IF('BORDEREAU DE COMMANDE'!C11="","",'BORDEREAU DE COMMANDE'!C11)</f>
        <v>3</v>
      </c>
      <c r="B2" s="31"/>
      <c r="D2" s="350"/>
      <c r="N2" s="32"/>
    </row>
    <row r="3" spans="1:14" ht="16.149999999999999" customHeight="1" thickBot="1">
      <c r="A3" s="239">
        <f ca="1">'BORDEREAU DE COMMANDE'!C4</f>
        <v>45175</v>
      </c>
      <c r="B3" s="42"/>
      <c r="D3" s="350"/>
      <c r="E3" s="409" t="s">
        <v>153</v>
      </c>
      <c r="F3" s="410"/>
      <c r="G3" s="410"/>
      <c r="H3" s="411" t="s">
        <v>154</v>
      </c>
      <c r="I3" s="410"/>
      <c r="J3" s="410"/>
      <c r="K3" s="412" t="s">
        <v>155</v>
      </c>
      <c r="L3" s="410"/>
      <c r="M3" s="410"/>
      <c r="N3" s="44"/>
    </row>
    <row r="4" spans="1:14" s="154" customFormat="1" ht="35.450000000000003" customHeight="1" thickTop="1" thickBot="1">
      <c r="A4" s="223" t="s">
        <v>156</v>
      </c>
      <c r="B4" s="224" t="s">
        <v>157</v>
      </c>
      <c r="C4" s="224" t="s">
        <v>158</v>
      </c>
      <c r="D4" s="225" t="s">
        <v>159</v>
      </c>
      <c r="E4" s="218" t="s">
        <v>160</v>
      </c>
      <c r="F4" s="219" t="s">
        <v>161</v>
      </c>
      <c r="G4" s="219" t="s">
        <v>162</v>
      </c>
      <c r="H4" s="220" t="s">
        <v>160</v>
      </c>
      <c r="I4" s="221" t="s">
        <v>161</v>
      </c>
      <c r="J4" s="221" t="s">
        <v>162</v>
      </c>
      <c r="K4" s="222" t="s">
        <v>160</v>
      </c>
      <c r="L4" s="222" t="s">
        <v>161</v>
      </c>
      <c r="M4" s="222" t="s">
        <v>162</v>
      </c>
      <c r="N4" s="157"/>
    </row>
    <row r="5" spans="1:14" s="153" customFormat="1" ht="20.100000000000001" customHeight="1" thickTop="1">
      <c r="A5" s="355"/>
      <c r="B5" s="356"/>
      <c r="C5" s="357"/>
      <c r="D5" s="203"/>
      <c r="E5" s="198"/>
      <c r="F5" s="205"/>
      <c r="G5" s="205"/>
      <c r="H5" s="198"/>
      <c r="I5" s="205"/>
      <c r="J5" s="205"/>
      <c r="K5" s="198"/>
      <c r="L5" s="205"/>
      <c r="M5" s="75"/>
      <c r="N5" s="186"/>
    </row>
    <row r="6" spans="1:14" s="153" customFormat="1" ht="20.100000000000001" customHeight="1">
      <c r="A6" s="361"/>
      <c r="B6" s="362"/>
      <c r="C6" s="363"/>
      <c r="D6" s="191"/>
      <c r="E6" s="198"/>
      <c r="F6" s="198"/>
      <c r="G6" s="198"/>
      <c r="H6" s="198"/>
      <c r="I6" s="198"/>
      <c r="J6" s="198"/>
      <c r="K6" s="198"/>
      <c r="L6" s="198"/>
      <c r="M6" s="78"/>
      <c r="N6" s="187"/>
    </row>
    <row r="7" spans="1:14" s="153" customFormat="1" ht="20.100000000000001" customHeight="1">
      <c r="A7" s="361"/>
      <c r="B7" s="362"/>
      <c r="C7" s="363"/>
      <c r="D7" s="191"/>
      <c r="E7" s="188"/>
      <c r="F7" s="198"/>
      <c r="G7" s="198"/>
      <c r="H7" s="188"/>
      <c r="I7" s="198"/>
      <c r="J7" s="198"/>
      <c r="K7" s="188"/>
      <c r="L7" s="198"/>
      <c r="M7" s="78"/>
      <c r="N7" s="187"/>
    </row>
    <row r="8" spans="1:14" s="153" customFormat="1" ht="20.100000000000001" customHeight="1">
      <c r="A8" s="361"/>
      <c r="B8" s="362"/>
      <c r="C8" s="363"/>
      <c r="D8" s="191"/>
      <c r="E8" s="198"/>
      <c r="F8" s="198"/>
      <c r="G8" s="198"/>
      <c r="H8" s="198"/>
      <c r="I8" s="188"/>
      <c r="J8" s="198"/>
      <c r="K8" s="188"/>
      <c r="L8" s="198"/>
      <c r="M8" s="78"/>
      <c r="N8" s="187"/>
    </row>
    <row r="9" spans="1:14" s="153" customFormat="1" ht="20.100000000000001" customHeight="1">
      <c r="A9" s="361"/>
      <c r="B9" s="362"/>
      <c r="C9" s="363"/>
      <c r="D9" s="191"/>
      <c r="E9" s="198"/>
      <c r="F9" s="198"/>
      <c r="G9" s="198"/>
      <c r="H9" s="198"/>
      <c r="I9" s="198"/>
      <c r="J9" s="198"/>
      <c r="K9" s="198"/>
      <c r="L9" s="198"/>
      <c r="M9" s="78"/>
      <c r="N9" s="187"/>
    </row>
    <row r="10" spans="1:14" s="153" customFormat="1" ht="20.100000000000001" customHeight="1">
      <c r="A10" s="361"/>
      <c r="B10" s="362"/>
      <c r="C10" s="363"/>
      <c r="D10" s="191"/>
      <c r="E10" s="198"/>
      <c r="F10" s="198"/>
      <c r="G10" s="198"/>
      <c r="H10" s="198"/>
      <c r="I10" s="198"/>
      <c r="J10" s="198"/>
      <c r="K10" s="198"/>
      <c r="L10" s="198"/>
      <c r="M10" s="78"/>
      <c r="N10" s="187"/>
    </row>
    <row r="11" spans="1:14" s="153" customFormat="1" ht="20.100000000000001" customHeight="1">
      <c r="A11" s="361"/>
      <c r="B11" s="362"/>
      <c r="C11" s="363"/>
      <c r="D11" s="191"/>
      <c r="E11" s="198"/>
      <c r="F11" s="198"/>
      <c r="G11" s="198"/>
      <c r="H11" s="198"/>
      <c r="I11" s="198"/>
      <c r="J11" s="198"/>
      <c r="K11" s="198"/>
      <c r="L11" s="198"/>
      <c r="M11" s="78"/>
      <c r="N11" s="187"/>
    </row>
    <row r="12" spans="1:14" s="153" customFormat="1" ht="20.100000000000001" customHeight="1">
      <c r="A12" s="361"/>
      <c r="B12" s="362"/>
      <c r="C12" s="363"/>
      <c r="D12" s="191"/>
      <c r="E12" s="198"/>
      <c r="F12" s="198"/>
      <c r="G12" s="198"/>
      <c r="H12" s="198"/>
      <c r="I12" s="198"/>
      <c r="J12" s="198"/>
      <c r="K12" s="198"/>
      <c r="L12" s="198"/>
      <c r="M12" s="78"/>
      <c r="N12" s="187"/>
    </row>
    <row r="13" spans="1:14" s="153" customFormat="1" ht="20.100000000000001" customHeight="1">
      <c r="A13" s="361"/>
      <c r="B13" s="362"/>
      <c r="C13" s="363"/>
      <c r="D13" s="191"/>
      <c r="E13" s="198"/>
      <c r="F13" s="198"/>
      <c r="G13" s="198"/>
      <c r="H13" s="198"/>
      <c r="I13" s="198"/>
      <c r="J13" s="198"/>
      <c r="K13" s="198"/>
      <c r="L13" s="198"/>
      <c r="M13" s="78"/>
      <c r="N13" s="187"/>
    </row>
    <row r="14" spans="1:14" s="153" customFormat="1" ht="20.100000000000001" customHeight="1">
      <c r="A14" s="361"/>
      <c r="B14" s="362"/>
      <c r="C14" s="363"/>
      <c r="D14" s="191"/>
      <c r="E14" s="188"/>
      <c r="F14" s="198"/>
      <c r="G14" s="198"/>
      <c r="H14" s="188"/>
      <c r="I14" s="198"/>
      <c r="J14" s="198"/>
      <c r="K14" s="189"/>
      <c r="L14" s="198"/>
      <c r="M14" s="78"/>
      <c r="N14" s="187"/>
    </row>
    <row r="15" spans="1:14" s="153" customFormat="1" ht="20.100000000000001" customHeight="1">
      <c r="A15" s="361"/>
      <c r="B15" s="362"/>
      <c r="C15" s="363"/>
      <c r="D15" s="191"/>
      <c r="E15" s="188"/>
      <c r="F15" s="189"/>
      <c r="G15" s="198"/>
      <c r="H15" s="188"/>
      <c r="I15" s="189"/>
      <c r="J15" s="198"/>
      <c r="K15" s="188"/>
      <c r="L15" s="189"/>
      <c r="M15" s="78"/>
      <c r="N15" s="187"/>
    </row>
    <row r="16" spans="1:14" s="153" customFormat="1" ht="20.100000000000001" customHeight="1">
      <c r="A16" s="361"/>
      <c r="B16" s="362"/>
      <c r="C16" s="363"/>
      <c r="D16" s="191"/>
      <c r="E16" s="198"/>
      <c r="F16" s="198"/>
      <c r="G16" s="198"/>
      <c r="H16" s="198"/>
      <c r="I16" s="198"/>
      <c r="J16" s="198"/>
      <c r="K16" s="198"/>
      <c r="L16" s="198"/>
      <c r="M16" s="78"/>
      <c r="N16" s="187"/>
    </row>
    <row r="17" spans="1:14" s="153" customFormat="1" ht="20.100000000000001" customHeight="1">
      <c r="A17" s="361"/>
      <c r="B17" s="362"/>
      <c r="C17" s="363"/>
      <c r="D17" s="191"/>
      <c r="E17" s="189"/>
      <c r="F17" s="189"/>
      <c r="G17" s="198"/>
      <c r="H17" s="189"/>
      <c r="I17" s="198"/>
      <c r="J17" s="198"/>
      <c r="K17" s="189"/>
      <c r="L17" s="198"/>
      <c r="M17" s="78"/>
      <c r="N17" s="187"/>
    </row>
    <row r="18" spans="1:14" s="153" customFormat="1" ht="20.100000000000001" customHeight="1">
      <c r="A18" s="361"/>
      <c r="B18" s="362"/>
      <c r="C18" s="363"/>
      <c r="D18" s="191"/>
      <c r="E18" s="198"/>
      <c r="F18" s="198"/>
      <c r="G18" s="198"/>
      <c r="H18" s="198"/>
      <c r="I18" s="198"/>
      <c r="J18" s="198"/>
      <c r="K18" s="198"/>
      <c r="L18" s="198"/>
      <c r="M18" s="78"/>
      <c r="N18" s="187"/>
    </row>
    <row r="19" spans="1:14" s="153" customFormat="1" ht="20.100000000000001" customHeight="1">
      <c r="A19" s="361"/>
      <c r="B19" s="362"/>
      <c r="C19" s="363"/>
      <c r="D19" s="191"/>
      <c r="E19" s="198"/>
      <c r="F19" s="198"/>
      <c r="G19" s="198"/>
      <c r="H19" s="198"/>
      <c r="I19" s="198"/>
      <c r="J19" s="198"/>
      <c r="K19" s="198"/>
      <c r="L19" s="198"/>
      <c r="M19" s="78"/>
      <c r="N19" s="187"/>
    </row>
    <row r="20" spans="1:14" s="153" customFormat="1" ht="20.100000000000001" customHeight="1">
      <c r="A20" s="361"/>
      <c r="B20" s="362"/>
      <c r="C20" s="363"/>
      <c r="D20" s="191"/>
      <c r="E20" s="198"/>
      <c r="F20" s="198"/>
      <c r="G20" s="198"/>
      <c r="H20" s="198"/>
      <c r="I20" s="198"/>
      <c r="J20" s="198"/>
      <c r="K20" s="198"/>
      <c r="L20" s="198"/>
      <c r="M20" s="78"/>
      <c r="N20" s="187"/>
    </row>
    <row r="21" spans="1:14" s="153" customFormat="1" ht="20.100000000000001" customHeight="1">
      <c r="A21" s="361"/>
      <c r="B21" s="361"/>
      <c r="C21" s="363"/>
      <c r="D21" s="191"/>
      <c r="E21" s="198"/>
      <c r="F21" s="198"/>
      <c r="G21" s="198"/>
      <c r="H21" s="198"/>
      <c r="I21" s="198"/>
      <c r="J21" s="198"/>
      <c r="K21" s="198"/>
      <c r="L21" s="198"/>
      <c r="M21" s="78"/>
      <c r="N21" s="187"/>
    </row>
    <row r="22" spans="1:14" s="153" customFormat="1" ht="20.100000000000001" customHeight="1">
      <c r="A22" s="361"/>
      <c r="B22" s="362"/>
      <c r="C22" s="363"/>
      <c r="D22" s="191"/>
      <c r="E22" s="189"/>
      <c r="F22" s="198"/>
      <c r="G22" s="198"/>
      <c r="H22" s="196"/>
      <c r="I22" s="207"/>
      <c r="J22" s="198"/>
      <c r="K22" s="189"/>
      <c r="L22" s="198"/>
      <c r="M22" s="78"/>
      <c r="N22" s="187"/>
    </row>
    <row r="23" spans="1:14" s="153" customFormat="1" ht="20.100000000000001" customHeight="1">
      <c r="A23" s="361"/>
      <c r="B23" s="362"/>
      <c r="C23" s="363"/>
      <c r="D23" s="191"/>
      <c r="E23" s="196"/>
      <c r="F23" s="198"/>
      <c r="G23" s="198"/>
      <c r="H23" s="196"/>
      <c r="I23" s="208"/>
      <c r="J23" s="198"/>
      <c r="K23" s="189"/>
      <c r="L23" s="198"/>
      <c r="M23" s="78"/>
      <c r="N23" s="187"/>
    </row>
    <row r="24" spans="1:14" s="153" customFormat="1" ht="20.100000000000001" customHeight="1">
      <c r="A24" s="361"/>
      <c r="B24" s="362"/>
      <c r="C24" s="363"/>
      <c r="D24" s="191"/>
      <c r="E24" s="209"/>
      <c r="F24" s="198"/>
      <c r="G24" s="198"/>
      <c r="H24" s="198"/>
      <c r="I24" s="189"/>
      <c r="J24" s="198"/>
      <c r="K24" s="198"/>
      <c r="L24" s="198"/>
      <c r="M24" s="78"/>
      <c r="N24" s="187"/>
    </row>
    <row r="25" spans="1:14" s="153" customFormat="1" ht="20.100000000000001" customHeight="1">
      <c r="A25" s="361"/>
      <c r="B25" s="362"/>
      <c r="C25" s="363"/>
      <c r="D25" s="191"/>
      <c r="E25" s="198"/>
      <c r="F25" s="198"/>
      <c r="G25" s="198"/>
      <c r="H25" s="198"/>
      <c r="I25" s="198"/>
      <c r="J25" s="198"/>
      <c r="K25" s="198"/>
      <c r="L25" s="198"/>
      <c r="M25" s="78"/>
      <c r="N25" s="187"/>
    </row>
    <row r="26" spans="1:14" s="153" customFormat="1" ht="20.100000000000001" customHeight="1">
      <c r="A26" s="361"/>
      <c r="B26" s="362"/>
      <c r="C26" s="363"/>
      <c r="D26" s="191"/>
      <c r="E26" s="198"/>
      <c r="F26" s="198"/>
      <c r="G26" s="198"/>
      <c r="H26" s="198"/>
      <c r="I26" s="189"/>
      <c r="J26" s="198"/>
      <c r="K26" s="189"/>
      <c r="L26" s="198"/>
      <c r="M26" s="78"/>
      <c r="N26" s="187"/>
    </row>
    <row r="27" spans="1:14" s="153" customFormat="1" ht="20.100000000000001" customHeight="1">
      <c r="A27" s="361"/>
      <c r="B27" s="362"/>
      <c r="C27" s="363"/>
      <c r="D27" s="191"/>
      <c r="E27" s="188"/>
      <c r="F27" s="198"/>
      <c r="G27" s="198"/>
      <c r="H27" s="189"/>
      <c r="I27" s="198"/>
      <c r="J27" s="198"/>
      <c r="K27" s="188"/>
      <c r="L27" s="198"/>
      <c r="M27" s="78"/>
      <c r="N27" s="187"/>
    </row>
    <row r="28" spans="1:14" s="153" customFormat="1" ht="20.100000000000001" customHeight="1" thickBot="1">
      <c r="A28" s="361"/>
      <c r="B28" s="362"/>
      <c r="C28" s="363"/>
      <c r="D28" s="191"/>
      <c r="E28" s="198"/>
      <c r="F28" s="210"/>
      <c r="G28" s="210"/>
      <c r="H28" s="198"/>
      <c r="I28" s="189"/>
      <c r="J28" s="198"/>
      <c r="K28" s="189"/>
      <c r="L28" s="198"/>
      <c r="M28" s="78"/>
      <c r="N28" s="187"/>
    </row>
    <row r="29" spans="1:14" s="153" customFormat="1" ht="20.100000000000001" customHeight="1" thickTop="1" thickBot="1">
      <c r="A29" s="361"/>
      <c r="B29" s="362"/>
      <c r="C29" s="363"/>
      <c r="D29" s="191"/>
      <c r="E29" s="211"/>
      <c r="F29" s="198"/>
      <c r="G29" s="198"/>
      <c r="H29" s="212"/>
      <c r="I29" s="189"/>
      <c r="J29" s="198"/>
      <c r="K29" s="213"/>
      <c r="L29" s="198"/>
      <c r="M29" s="78"/>
      <c r="N29" s="187"/>
    </row>
    <row r="30" spans="1:14" s="153" customFormat="1" ht="20.100000000000001" customHeight="1" thickTop="1">
      <c r="A30" s="361"/>
      <c r="B30" s="362"/>
      <c r="C30" s="363"/>
      <c r="D30" s="191"/>
      <c r="E30" s="188"/>
      <c r="F30" s="198"/>
      <c r="G30" s="198"/>
      <c r="H30" s="188"/>
      <c r="I30" s="189"/>
      <c r="J30" s="198"/>
      <c r="K30" s="188"/>
      <c r="L30" s="189"/>
      <c r="M30" s="78"/>
      <c r="N30" s="187"/>
    </row>
    <row r="31" spans="1:14" s="153" customFormat="1" ht="20.100000000000001" customHeight="1">
      <c r="A31" s="361"/>
      <c r="B31" s="362"/>
      <c r="C31" s="363"/>
      <c r="D31" s="191"/>
      <c r="E31" s="198"/>
      <c r="F31" s="198"/>
      <c r="G31" s="198"/>
      <c r="H31" s="198"/>
      <c r="I31" s="198"/>
      <c r="J31" s="198"/>
      <c r="K31" s="198"/>
      <c r="L31" s="198"/>
      <c r="M31" s="78"/>
      <c r="N31" s="187"/>
    </row>
    <row r="32" spans="1:14" s="153" customFormat="1" ht="20.100000000000001" customHeight="1">
      <c r="A32" s="361"/>
      <c r="B32" s="362"/>
      <c r="C32" s="363"/>
      <c r="D32" s="191"/>
      <c r="E32" s="188"/>
      <c r="F32" s="198"/>
      <c r="G32" s="198"/>
      <c r="H32" s="188"/>
      <c r="I32" s="198"/>
      <c r="J32" s="198"/>
      <c r="K32" s="188"/>
      <c r="L32" s="198"/>
      <c r="M32" s="78"/>
      <c r="N32" s="187"/>
    </row>
    <row r="33" spans="1:14" s="153" customFormat="1" ht="20.100000000000001" customHeight="1">
      <c r="A33" s="361"/>
      <c r="B33" s="362"/>
      <c r="C33" s="363"/>
      <c r="D33" s="191"/>
      <c r="E33" s="198"/>
      <c r="F33" s="198"/>
      <c r="G33" s="198"/>
      <c r="H33" s="198"/>
      <c r="I33" s="198"/>
      <c r="J33" s="198"/>
      <c r="K33" s="198"/>
      <c r="L33" s="198"/>
      <c r="M33" s="78"/>
      <c r="N33" s="187"/>
    </row>
    <row r="34" spans="1:14" s="153" customFormat="1" ht="20.100000000000001" customHeight="1">
      <c r="A34" s="361"/>
      <c r="B34" s="362"/>
      <c r="C34" s="363"/>
      <c r="D34" s="191"/>
      <c r="E34" s="188"/>
      <c r="F34" s="198"/>
      <c r="G34" s="198"/>
      <c r="H34" s="188"/>
      <c r="I34" s="198"/>
      <c r="J34" s="198"/>
      <c r="K34" s="195"/>
      <c r="L34" s="198"/>
      <c r="M34" s="78"/>
      <c r="N34" s="78"/>
    </row>
    <row r="35" spans="1:14" s="153" customFormat="1" ht="20.100000000000001" customHeight="1">
      <c r="A35" s="361"/>
      <c r="B35" s="362"/>
      <c r="C35" s="363"/>
      <c r="D35" s="191"/>
      <c r="E35" s="198"/>
      <c r="F35" s="198"/>
      <c r="G35" s="198"/>
      <c r="H35" s="198"/>
      <c r="I35" s="198"/>
      <c r="J35" s="198"/>
      <c r="K35" s="198"/>
      <c r="L35" s="198"/>
      <c r="M35" s="78"/>
      <c r="N35" s="78"/>
    </row>
    <row r="36" spans="1:14" s="153" customFormat="1" ht="20.100000000000001" customHeight="1">
      <c r="A36" s="361"/>
      <c r="B36" s="362"/>
      <c r="C36" s="363"/>
      <c r="D36" s="191"/>
      <c r="E36" s="188"/>
      <c r="F36" s="198"/>
      <c r="G36" s="198"/>
      <c r="H36" s="188"/>
      <c r="I36" s="189"/>
      <c r="J36" s="198"/>
      <c r="K36" s="188"/>
      <c r="L36" s="189"/>
      <c r="M36" s="78"/>
      <c r="N36" s="78"/>
    </row>
    <row r="37" spans="1:14" s="153" customFormat="1" ht="20.100000000000001" customHeight="1">
      <c r="A37" s="361"/>
      <c r="B37" s="362"/>
      <c r="C37" s="363"/>
      <c r="D37" s="191"/>
      <c r="E37" s="198"/>
      <c r="F37" s="198"/>
      <c r="G37" s="198"/>
      <c r="H37" s="198"/>
      <c r="I37" s="198"/>
      <c r="J37" s="198"/>
      <c r="K37" s="198"/>
      <c r="L37" s="198"/>
      <c r="M37" s="78"/>
      <c r="N37" s="78"/>
    </row>
    <row r="38" spans="1:14" s="153" customFormat="1" ht="20.100000000000001" customHeight="1">
      <c r="A38" s="361"/>
      <c r="B38" s="362"/>
      <c r="C38" s="363"/>
      <c r="D38" s="191"/>
      <c r="E38" s="198"/>
      <c r="F38" s="198"/>
      <c r="G38" s="198"/>
      <c r="H38" s="198"/>
      <c r="I38" s="198"/>
      <c r="J38" s="198"/>
      <c r="K38" s="198"/>
      <c r="L38" s="198"/>
      <c r="M38" s="78"/>
      <c r="N38" s="78"/>
    </row>
    <row r="39" spans="1:14" s="153" customFormat="1" ht="20.100000000000001" customHeight="1">
      <c r="A39" s="361"/>
      <c r="B39" s="362"/>
      <c r="C39" s="363"/>
      <c r="D39" s="191"/>
      <c r="E39" s="189"/>
      <c r="F39" s="198"/>
      <c r="G39" s="198"/>
      <c r="H39" s="189"/>
      <c r="I39" s="198"/>
      <c r="J39" s="198"/>
      <c r="K39" s="188"/>
      <c r="L39" s="198"/>
      <c r="M39" s="78"/>
      <c r="N39" s="78"/>
    </row>
    <row r="40" spans="1:14" s="153" customFormat="1" ht="20.100000000000001" customHeight="1">
      <c r="A40" s="361"/>
      <c r="B40" s="362"/>
      <c r="C40" s="363"/>
      <c r="D40" s="191"/>
      <c r="E40" s="196"/>
      <c r="F40" s="198"/>
      <c r="G40" s="198"/>
      <c r="H40" s="189"/>
      <c r="I40" s="198"/>
      <c r="J40" s="198"/>
      <c r="K40" s="189"/>
      <c r="L40" s="198"/>
      <c r="M40" s="78"/>
      <c r="N40" s="78"/>
    </row>
    <row r="41" spans="1:14" s="153" customFormat="1" ht="19.5" customHeight="1">
      <c r="A41" s="361"/>
      <c r="B41" s="362"/>
      <c r="C41" s="363"/>
      <c r="D41" s="191"/>
      <c r="E41" s="198"/>
      <c r="F41" s="198"/>
      <c r="G41" s="198"/>
      <c r="H41" s="198"/>
      <c r="I41" s="198"/>
      <c r="J41" s="198"/>
      <c r="K41" s="198"/>
      <c r="L41" s="198"/>
      <c r="M41" s="78"/>
      <c r="N41" s="78"/>
    </row>
    <row r="42" spans="1:14" s="153" customFormat="1" ht="20.100000000000001" customHeight="1">
      <c r="A42" s="361"/>
      <c r="B42" s="362"/>
      <c r="C42" s="363"/>
      <c r="D42" s="191"/>
      <c r="E42" s="198"/>
      <c r="F42" s="198"/>
      <c r="G42" s="198"/>
      <c r="H42" s="198"/>
      <c r="I42" s="198"/>
      <c r="J42" s="198"/>
      <c r="K42" s="198"/>
      <c r="L42" s="198"/>
      <c r="M42" s="78"/>
      <c r="N42" s="78"/>
    </row>
    <row r="43" spans="1:14" s="153" customFormat="1" ht="20.100000000000001" customHeight="1">
      <c r="A43" s="361"/>
      <c r="B43" s="362"/>
      <c r="C43" s="363"/>
      <c r="D43" s="191"/>
      <c r="E43" s="191"/>
      <c r="F43" s="191"/>
      <c r="G43" s="191"/>
      <c r="H43" s="191"/>
      <c r="I43" s="191"/>
      <c r="J43" s="191"/>
      <c r="K43" s="191"/>
      <c r="L43" s="191"/>
      <c r="M43" s="78"/>
      <c r="N43" s="78"/>
    </row>
    <row r="44" spans="1:14" s="153" customFormat="1" ht="20.100000000000001" customHeight="1">
      <c r="A44" s="361"/>
      <c r="B44" s="362"/>
      <c r="C44" s="363"/>
      <c r="D44" s="191"/>
      <c r="E44" s="191"/>
      <c r="F44" s="191"/>
      <c r="G44" s="191"/>
      <c r="H44" s="191"/>
      <c r="I44" s="191"/>
      <c r="J44" s="191"/>
      <c r="K44" s="191"/>
      <c r="L44" s="191"/>
      <c r="M44" s="78"/>
      <c r="N44" s="78"/>
    </row>
    <row r="45" spans="1:14" s="153" customFormat="1" ht="20.100000000000001" customHeight="1">
      <c r="A45" s="361"/>
      <c r="B45" s="362"/>
      <c r="C45" s="363"/>
      <c r="D45" s="191"/>
      <c r="E45" s="191"/>
      <c r="F45" s="191"/>
      <c r="G45" s="191"/>
      <c r="H45" s="191"/>
      <c r="I45" s="191"/>
      <c r="J45" s="191"/>
      <c r="K45" s="191"/>
      <c r="L45" s="191"/>
      <c r="M45" s="78"/>
      <c r="N45" s="78"/>
    </row>
    <row r="46" spans="1:14" s="153" customFormat="1" ht="20.100000000000001" hidden="1" customHeight="1">
      <c r="A46" s="190"/>
      <c r="B46" s="201"/>
      <c r="C46" s="192"/>
      <c r="D46" s="192"/>
      <c r="E46" s="192"/>
      <c r="F46" s="192"/>
      <c r="G46" s="192"/>
      <c r="H46" s="192"/>
      <c r="I46" s="192"/>
      <c r="J46" s="192"/>
      <c r="K46" s="192"/>
      <c r="L46" s="192"/>
      <c r="M46" s="78"/>
      <c r="N46" s="78"/>
    </row>
    <row r="47" spans="1:14" s="153" customFormat="1" ht="20.100000000000001" hidden="1" customHeight="1">
      <c r="A47" s="190"/>
      <c r="B47" s="201"/>
      <c r="C47" s="192"/>
      <c r="D47" s="192"/>
      <c r="E47" s="192"/>
      <c r="F47" s="192"/>
      <c r="G47" s="192"/>
      <c r="H47" s="192"/>
      <c r="I47" s="192"/>
      <c r="J47" s="192"/>
      <c r="K47" s="192"/>
      <c r="L47" s="192"/>
      <c r="M47" s="78"/>
      <c r="N47" s="78"/>
    </row>
    <row r="48" spans="1:14" s="153" customFormat="1" ht="20.100000000000001" hidden="1" customHeight="1">
      <c r="A48" s="77"/>
      <c r="B48" s="78"/>
      <c r="C48" s="79"/>
      <c r="D48" s="79"/>
      <c r="E48" s="79"/>
      <c r="F48" s="79"/>
      <c r="G48" s="79"/>
      <c r="H48" s="79"/>
      <c r="I48" s="79"/>
      <c r="J48" s="79"/>
      <c r="K48" s="79"/>
      <c r="L48" s="79"/>
      <c r="M48" s="78"/>
      <c r="N48" s="78"/>
    </row>
    <row r="49" spans="1:14" s="153" customFormat="1" ht="20.100000000000001" hidden="1" customHeight="1">
      <c r="A49" s="77"/>
      <c r="B49" s="78"/>
      <c r="C49" s="79"/>
      <c r="D49" s="79"/>
      <c r="E49" s="79"/>
      <c r="F49" s="79"/>
      <c r="G49" s="79"/>
      <c r="H49" s="79"/>
      <c r="I49" s="79"/>
      <c r="J49" s="79"/>
      <c r="K49" s="79"/>
      <c r="L49" s="79"/>
      <c r="M49" s="78"/>
      <c r="N49" s="78"/>
    </row>
    <row r="50" spans="1:14" s="153" customFormat="1" ht="20.100000000000001" hidden="1" customHeight="1">
      <c r="A50" s="77"/>
      <c r="B50" s="78"/>
      <c r="C50" s="79"/>
      <c r="D50" s="79"/>
      <c r="E50" s="79"/>
      <c r="F50" s="79"/>
      <c r="G50" s="79"/>
      <c r="H50" s="79"/>
      <c r="I50" s="79"/>
      <c r="J50" s="79"/>
      <c r="K50" s="79"/>
      <c r="L50" s="79"/>
      <c r="M50" s="78"/>
      <c r="N50" s="78"/>
    </row>
    <row r="51" spans="1:14" s="153" customFormat="1" ht="20.100000000000001" hidden="1" customHeight="1">
      <c r="A51" s="77"/>
      <c r="B51" s="78"/>
      <c r="C51" s="79"/>
      <c r="D51" s="79"/>
      <c r="E51" s="79"/>
      <c r="F51" s="79"/>
      <c r="G51" s="79"/>
      <c r="H51" s="79"/>
      <c r="I51" s="79"/>
      <c r="J51" s="79"/>
      <c r="K51" s="79"/>
      <c r="L51" s="79"/>
      <c r="M51" s="78"/>
      <c r="N51" s="78"/>
    </row>
    <row r="52" spans="1:14" s="153" customFormat="1" ht="20.100000000000001" hidden="1" customHeight="1">
      <c r="A52" s="77"/>
      <c r="B52" s="78"/>
      <c r="C52" s="79"/>
      <c r="D52" s="79"/>
      <c r="E52" s="79"/>
      <c r="F52" s="79"/>
      <c r="G52" s="79"/>
      <c r="H52" s="79"/>
      <c r="I52" s="79"/>
      <c r="J52" s="79"/>
      <c r="K52" s="79"/>
      <c r="L52" s="79"/>
      <c r="M52" s="78"/>
      <c r="N52" s="78"/>
    </row>
    <row r="53" spans="1:14" s="153" customFormat="1" ht="20.100000000000001" hidden="1" customHeight="1">
      <c r="A53" s="84"/>
      <c r="B53" s="85"/>
      <c r="C53" s="79"/>
      <c r="D53" s="79"/>
      <c r="E53" s="79"/>
      <c r="F53" s="79"/>
      <c r="G53" s="79"/>
      <c r="H53" s="79"/>
      <c r="I53" s="79"/>
      <c r="J53" s="79"/>
      <c r="K53" s="79"/>
      <c r="L53" s="79"/>
      <c r="M53" s="78"/>
      <c r="N53" s="78"/>
    </row>
    <row r="54" spans="1:14" s="153" customFormat="1" ht="20.100000000000001" hidden="1" customHeight="1">
      <c r="A54" s="84"/>
      <c r="B54" s="85"/>
      <c r="C54" s="79"/>
      <c r="D54" s="79"/>
      <c r="E54" s="79"/>
      <c r="F54" s="79"/>
      <c r="G54" s="79"/>
      <c r="H54" s="79"/>
      <c r="I54" s="79"/>
      <c r="J54" s="79"/>
      <c r="K54" s="79"/>
      <c r="L54" s="79"/>
      <c r="M54" s="78"/>
      <c r="N54" s="78"/>
    </row>
    <row r="55" spans="1:14" s="153" customFormat="1" ht="20.100000000000001" hidden="1" customHeight="1">
      <c r="A55" s="84"/>
      <c r="B55" s="85"/>
      <c r="C55" s="79"/>
      <c r="D55" s="79"/>
      <c r="E55" s="79"/>
      <c r="F55" s="79"/>
      <c r="G55" s="79"/>
      <c r="H55" s="79"/>
      <c r="I55" s="79"/>
      <c r="J55" s="79"/>
      <c r="K55" s="79"/>
      <c r="L55" s="79"/>
      <c r="M55" s="78"/>
      <c r="N55" s="78"/>
    </row>
    <row r="56" spans="1:14" s="153" customFormat="1" ht="20.100000000000001" hidden="1" customHeight="1">
      <c r="A56" s="84"/>
      <c r="B56" s="78"/>
      <c r="C56" s="79"/>
      <c r="D56" s="79"/>
      <c r="E56" s="79"/>
      <c r="F56" s="79"/>
      <c r="G56" s="79"/>
      <c r="H56" s="79"/>
      <c r="I56" s="79"/>
      <c r="J56" s="79"/>
      <c r="K56" s="79"/>
      <c r="L56" s="79"/>
      <c r="M56" s="78"/>
      <c r="N56" s="78"/>
    </row>
    <row r="57" spans="1:14" s="153" customFormat="1" ht="20.100000000000001" hidden="1" customHeight="1">
      <c r="A57" s="84"/>
      <c r="B57" s="78"/>
      <c r="C57" s="79"/>
      <c r="D57" s="79"/>
      <c r="E57" s="79"/>
      <c r="F57" s="79"/>
      <c r="G57" s="79"/>
      <c r="H57" s="79"/>
      <c r="I57" s="79"/>
      <c r="J57" s="79"/>
      <c r="K57" s="79"/>
      <c r="L57" s="79"/>
      <c r="M57" s="78"/>
      <c r="N57" s="78"/>
    </row>
    <row r="58" spans="1:14" s="153" customFormat="1" ht="18" customHeight="1" thickBot="1">
      <c r="A58" s="148"/>
      <c r="B58" s="158"/>
      <c r="C58" s="159"/>
      <c r="D58" s="151"/>
      <c r="E58" s="152"/>
      <c r="F58" s="152"/>
      <c r="G58" s="152"/>
      <c r="H58" s="152"/>
      <c r="I58" s="152"/>
      <c r="J58" s="152"/>
      <c r="K58" s="152"/>
      <c r="L58" s="152"/>
      <c r="M58" s="351"/>
      <c r="N58" s="332"/>
    </row>
    <row r="59" spans="1:14">
      <c r="B59" s="226" t="s">
        <v>114</v>
      </c>
      <c r="C59" s="349">
        <f>COUNTA(A5:A57)</f>
        <v>0</v>
      </c>
      <c r="D59" s="67"/>
      <c r="E59" s="67"/>
      <c r="N59" s="44"/>
    </row>
    <row r="60" spans="1:14">
      <c r="B60" s="227" t="s">
        <v>164</v>
      </c>
      <c r="C60" s="340">
        <f>COUNTA(B5:B57)</f>
        <v>0</v>
      </c>
      <c r="D60" s="67"/>
      <c r="E60" s="67"/>
      <c r="N60" s="44"/>
    </row>
    <row r="61" spans="1:14" ht="13.5" thickBot="1">
      <c r="B61" s="228" t="s">
        <v>165</v>
      </c>
      <c r="C61" s="341">
        <f>COUNTIF(D5:D57,E61)</f>
        <v>0</v>
      </c>
      <c r="D61" s="67" t="s">
        <v>166</v>
      </c>
      <c r="E61" s="67" t="s">
        <v>167</v>
      </c>
      <c r="N61" s="44"/>
    </row>
    <row r="62" spans="1:14" hidden="1">
      <c r="B62" s="12"/>
      <c r="C62" s="13"/>
      <c r="D62" s="67"/>
      <c r="E62" s="67"/>
      <c r="N62" s="44"/>
    </row>
    <row r="63" spans="1:14" ht="13.5" hidden="1" thickBot="1">
      <c r="B63" s="68"/>
      <c r="C63" s="342"/>
      <c r="D63" s="67"/>
      <c r="E63" s="67"/>
      <c r="N63" s="44"/>
    </row>
    <row r="64" spans="1:14" ht="13.5" hidden="1" thickBot="1">
      <c r="B64" s="343" t="s">
        <v>168</v>
      </c>
      <c r="C64" s="344"/>
      <c r="D64" s="67"/>
      <c r="E64" s="67"/>
      <c r="N64" s="44"/>
    </row>
    <row r="65" spans="2:5" hidden="1">
      <c r="B65" s="345" t="s">
        <v>169</v>
      </c>
      <c r="C65" s="28">
        <f>COUNTIF('3'!$N$5:$N$56,B65)</f>
        <v>0</v>
      </c>
      <c r="D65" s="67"/>
      <c r="E65" s="67"/>
    </row>
    <row r="66" spans="2:5" hidden="1">
      <c r="B66" s="346" t="s">
        <v>170</v>
      </c>
      <c r="C66" s="29">
        <f>COUNTIF('3'!$N$5:$N$56,B66)</f>
        <v>0</v>
      </c>
      <c r="D66" s="67"/>
      <c r="E66" s="67"/>
    </row>
    <row r="67" spans="2:5" hidden="1">
      <c r="B67" s="346" t="s">
        <v>171</v>
      </c>
      <c r="C67" s="29">
        <f>COUNTIF('3'!$N$5:$N$56,B67)</f>
        <v>0</v>
      </c>
      <c r="D67" s="67"/>
      <c r="E67" s="67"/>
    </row>
    <row r="68" spans="2:5" hidden="1">
      <c r="B68" s="346" t="s">
        <v>172</v>
      </c>
      <c r="C68" s="29">
        <f>COUNTIF('3'!$N$5:$N$56,B68)</f>
        <v>0</v>
      </c>
      <c r="D68" s="67"/>
      <c r="E68" s="67"/>
    </row>
    <row r="69" spans="2:5" hidden="1">
      <c r="B69" s="346" t="s">
        <v>173</v>
      </c>
      <c r="C69" s="29">
        <f>COUNTIF('3'!$N$5:$N$56,B69)</f>
        <v>0</v>
      </c>
      <c r="D69" s="67"/>
      <c r="E69" s="67"/>
    </row>
    <row r="70" spans="2:5" ht="13.5" hidden="1" thickBot="1">
      <c r="B70" s="347" t="s">
        <v>174</v>
      </c>
      <c r="C70" s="30">
        <f>COUNTIF('3'!$N$5:$N$56,B70)</f>
        <v>0</v>
      </c>
      <c r="D70" s="67"/>
      <c r="E70" s="67"/>
    </row>
    <row r="97" spans="1:15" ht="14.45" customHeight="1">
      <c r="A97" s="2"/>
      <c r="B97" s="2"/>
      <c r="D97" s="71"/>
      <c r="M97" s="2"/>
      <c r="N97" s="44"/>
    </row>
    <row r="98" spans="1:15" ht="14.25" customHeight="1">
      <c r="A98" s="2"/>
      <c r="B98" s="2"/>
      <c r="D98" s="71"/>
      <c r="M98" s="2"/>
      <c r="N98" s="44"/>
    </row>
    <row r="99" spans="1:15" ht="14.25" customHeight="1">
      <c r="A99" s="2"/>
      <c r="B99" s="2"/>
      <c r="D99" s="71"/>
      <c r="M99" s="2"/>
      <c r="N99" s="44"/>
    </row>
    <row r="100" spans="1:15" ht="1.5" customHeight="1">
      <c r="A100" s="2"/>
      <c r="B100" s="2"/>
      <c r="D100" s="71"/>
      <c r="M100" s="2"/>
      <c r="N100" s="44"/>
    </row>
    <row r="101" spans="1:15" ht="14.45" customHeight="1">
      <c r="B101" s="42"/>
      <c r="D101" s="350"/>
      <c r="N101" s="44"/>
    </row>
    <row r="102" spans="1:15" s="1" customFormat="1" ht="14.45" customHeight="1">
      <c r="A102" s="33"/>
      <c r="B102" s="42"/>
      <c r="C102" s="73"/>
      <c r="D102" s="350"/>
      <c r="E102" s="73"/>
      <c r="F102" s="73"/>
      <c r="G102" s="73"/>
      <c r="H102" s="73"/>
      <c r="I102" s="73"/>
      <c r="J102" s="73"/>
      <c r="K102" s="73"/>
      <c r="L102" s="73"/>
      <c r="M102" s="36"/>
      <c r="N102" s="44"/>
      <c r="O102" s="2"/>
    </row>
    <row r="103" spans="1:15" ht="14.45" customHeight="1">
      <c r="B103" s="42"/>
      <c r="D103" s="350"/>
      <c r="N103" s="44"/>
    </row>
    <row r="104" spans="1:15" ht="14.45" customHeight="1">
      <c r="B104" s="42"/>
      <c r="D104" s="350"/>
      <c r="N104" s="44"/>
    </row>
    <row r="105" spans="1:15" ht="17.25" customHeight="1">
      <c r="B105" s="42"/>
      <c r="D105" s="350"/>
      <c r="N105" s="44"/>
    </row>
    <row r="106" spans="1:15" ht="14.45" customHeight="1">
      <c r="B106" s="42"/>
      <c r="D106" s="350"/>
      <c r="N106" s="44"/>
    </row>
    <row r="107" spans="1:15" ht="14.45" customHeight="1">
      <c r="B107" s="42"/>
      <c r="D107" s="350"/>
      <c r="N107" s="44"/>
    </row>
    <row r="108" spans="1:15" ht="14.45" customHeight="1">
      <c r="B108" s="42"/>
      <c r="D108" s="350"/>
      <c r="N108" s="44"/>
    </row>
    <row r="109" spans="1:15" ht="14.45" customHeight="1">
      <c r="B109" s="42"/>
      <c r="D109" s="350"/>
      <c r="N109" s="44"/>
    </row>
    <row r="110" spans="1:15" ht="14.45" customHeight="1">
      <c r="B110" s="42"/>
      <c r="D110" s="350"/>
      <c r="N110" s="44"/>
    </row>
    <row r="111" spans="1:15" ht="14.45" customHeight="1">
      <c r="B111" s="42"/>
      <c r="D111" s="350"/>
      <c r="N111" s="44"/>
    </row>
    <row r="112" spans="1:15" ht="14.45" customHeight="1">
      <c r="B112" s="42"/>
      <c r="D112" s="350"/>
      <c r="N112" s="4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1:15" ht="14.45" customHeight="1">
      <c r="B161" s="42"/>
      <c r="D161" s="350"/>
      <c r="N161" s="44"/>
    </row>
    <row r="162" spans="1:15" ht="14.45" customHeight="1">
      <c r="B162" s="42"/>
      <c r="D162" s="350"/>
      <c r="N162" s="44"/>
    </row>
    <row r="163" spans="1:15" ht="14.45" customHeight="1">
      <c r="B163" s="42"/>
      <c r="D163" s="350"/>
      <c r="N163" s="44"/>
    </row>
    <row r="164" spans="1:15" ht="14.45" customHeight="1">
      <c r="B164" s="42"/>
      <c r="D164" s="350"/>
      <c r="N164" s="44"/>
    </row>
    <row r="165" spans="1:15" ht="14.45" customHeight="1">
      <c r="B165" s="42"/>
      <c r="D165" s="350"/>
      <c r="N165" s="44"/>
    </row>
    <row r="166" spans="1:15" s="1" customFormat="1" ht="14.45" customHeight="1">
      <c r="A166" s="33"/>
      <c r="B166" s="42"/>
      <c r="C166" s="73"/>
      <c r="D166" s="350"/>
      <c r="E166" s="73"/>
      <c r="F166" s="73"/>
      <c r="G166" s="73"/>
      <c r="H166" s="73"/>
      <c r="I166" s="73"/>
      <c r="J166" s="73"/>
      <c r="K166" s="73"/>
      <c r="L166" s="73"/>
      <c r="M166" s="36"/>
      <c r="N166" s="44"/>
      <c r="O166" s="2"/>
    </row>
    <row r="167" spans="1:15" ht="14.45" customHeight="1">
      <c r="B167" s="42"/>
      <c r="D167" s="350"/>
      <c r="N167" s="44"/>
    </row>
    <row r="168" spans="1:15" ht="14.45" customHeight="1">
      <c r="B168" s="42"/>
      <c r="D168" s="350"/>
      <c r="N168" s="44"/>
    </row>
    <row r="169" spans="1:15" ht="14.45" customHeight="1">
      <c r="B169" s="42"/>
      <c r="D169" s="350"/>
      <c r="N169" s="44"/>
    </row>
    <row r="170" spans="1:15" ht="14.45" customHeight="1">
      <c r="B170" s="42"/>
      <c r="D170" s="350"/>
      <c r="N170" s="44"/>
    </row>
    <row r="171" spans="1:15" ht="14.45" customHeight="1">
      <c r="B171" s="42"/>
      <c r="D171" s="350"/>
      <c r="N171" s="44"/>
    </row>
    <row r="172" spans="1:15" ht="14.45" customHeight="1">
      <c r="B172" s="42"/>
      <c r="D172" s="350"/>
      <c r="N172" s="44"/>
    </row>
    <row r="173" spans="1:15" ht="14.45" customHeight="1">
      <c r="B173" s="42"/>
      <c r="D173" s="350"/>
      <c r="N173" s="44"/>
    </row>
    <row r="174" spans="1:15" ht="14.45" customHeight="1">
      <c r="B174" s="42"/>
      <c r="D174" s="350"/>
      <c r="N174" s="44"/>
    </row>
    <row r="175" spans="1:15" ht="14.45" customHeight="1">
      <c r="B175" s="42"/>
      <c r="D175" s="350"/>
      <c r="N175" s="44"/>
    </row>
    <row r="176" spans="1:15" ht="14.45" customHeight="1">
      <c r="B176" s="42"/>
      <c r="D176" s="350"/>
      <c r="N176" s="44"/>
    </row>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spans="1:15" ht="14.45" customHeight="1">
      <c r="B225" s="42"/>
      <c r="D225" s="350"/>
      <c r="N225" s="44"/>
    </row>
    <row r="226" spans="1:15" ht="14.45" customHeight="1">
      <c r="B226" s="42"/>
      <c r="D226" s="350"/>
      <c r="N226" s="44"/>
    </row>
    <row r="227" spans="1:15" ht="14.45" customHeight="1">
      <c r="B227" s="42"/>
      <c r="D227" s="350"/>
      <c r="N227" s="44"/>
    </row>
    <row r="228" spans="1:15" ht="14.45" customHeight="1">
      <c r="B228" s="42"/>
      <c r="D228" s="350"/>
      <c r="N228" s="44"/>
    </row>
    <row r="229" spans="1:15" ht="14.45" customHeight="1">
      <c r="B229" s="42"/>
      <c r="D229" s="350"/>
      <c r="N229" s="44"/>
    </row>
    <row r="230" spans="1:15" s="1" customFormat="1" ht="14.45" customHeight="1">
      <c r="A230" s="33"/>
      <c r="B230" s="42"/>
      <c r="C230" s="73"/>
      <c r="D230" s="350"/>
      <c r="E230" s="73"/>
      <c r="F230" s="73"/>
      <c r="G230" s="73"/>
      <c r="H230" s="73"/>
      <c r="I230" s="73"/>
      <c r="J230" s="73"/>
      <c r="K230" s="73"/>
      <c r="L230" s="73"/>
      <c r="M230" s="36"/>
      <c r="N230" s="44"/>
      <c r="O230" s="2"/>
    </row>
    <row r="231" spans="1:15" ht="14.45" customHeight="1">
      <c r="B231" s="42"/>
      <c r="D231" s="350"/>
      <c r="N231" s="44"/>
    </row>
    <row r="232" spans="1:15" ht="14.45" customHeight="1">
      <c r="B232" s="42"/>
      <c r="D232" s="350"/>
      <c r="N232" s="44"/>
    </row>
    <row r="233" spans="1:15" ht="14.45" customHeight="1">
      <c r="B233" s="42"/>
      <c r="D233" s="350"/>
      <c r="N233" s="44"/>
    </row>
    <row r="234" spans="1:15" ht="14.45" customHeight="1">
      <c r="B234" s="42"/>
      <c r="D234" s="350"/>
      <c r="N234" s="44"/>
    </row>
    <row r="235" spans="1:15" ht="14.45" customHeight="1">
      <c r="B235" s="42"/>
      <c r="D235" s="350"/>
      <c r="N235" s="44"/>
    </row>
    <row r="236" spans="1:15" ht="14.45" customHeight="1">
      <c r="B236" s="42"/>
      <c r="D236" s="350"/>
      <c r="N236" s="44"/>
    </row>
    <row r="237" spans="1:15" ht="14.45" customHeight="1">
      <c r="B237" s="42"/>
      <c r="D237" s="350"/>
      <c r="N237" s="44"/>
    </row>
    <row r="238" spans="1:15" ht="14.45" customHeight="1">
      <c r="B238" s="42"/>
      <c r="D238" s="350"/>
      <c r="N238" s="44"/>
    </row>
    <row r="239" spans="1:15" ht="14.45" customHeight="1">
      <c r="B239" s="42"/>
      <c r="D239" s="350"/>
      <c r="N239" s="44"/>
    </row>
    <row r="240" spans="1:15" ht="14.45" customHeight="1">
      <c r="B240" s="42"/>
      <c r="D240" s="350"/>
      <c r="N240" s="44"/>
    </row>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row r="251" ht="14.45" customHeight="1"/>
    <row r="252" ht="14.45" customHeight="1"/>
    <row r="253" ht="14.45" customHeight="1"/>
    <row r="254" ht="14.45" customHeight="1"/>
    <row r="255" ht="14.45" customHeight="1"/>
    <row r="256" ht="14.45" customHeight="1"/>
    <row r="257" ht="14.45" customHeight="1"/>
    <row r="258" ht="14.45" customHeight="1"/>
    <row r="259" ht="14.45" customHeight="1"/>
    <row r="260" ht="14.45" customHeight="1"/>
    <row r="261" ht="14.45" customHeight="1"/>
    <row r="262" ht="14.45" customHeight="1"/>
    <row r="263" ht="14.45" customHeight="1"/>
    <row r="264" ht="14.45" customHeight="1"/>
    <row r="265" ht="14.45" customHeight="1"/>
    <row r="266" ht="14.45" customHeight="1"/>
    <row r="267" ht="14.45" customHeight="1"/>
    <row r="268" ht="14.45" customHeight="1"/>
    <row r="269" ht="14.45" customHeight="1"/>
    <row r="270" ht="14.45" customHeight="1"/>
    <row r="271" ht="14.45" customHeight="1"/>
    <row r="272" ht="14.45" customHeight="1"/>
    <row r="273" ht="14.45" customHeight="1"/>
    <row r="274" ht="14.45" customHeight="1"/>
    <row r="275" ht="14.45" customHeight="1"/>
    <row r="276" ht="14.45" customHeight="1"/>
    <row r="277" ht="14.45" customHeight="1"/>
    <row r="278" ht="14.45" customHeight="1"/>
    <row r="279" ht="14.45" customHeight="1"/>
    <row r="280" ht="14.45" customHeight="1"/>
    <row r="281" ht="14.45" customHeight="1"/>
    <row r="282" ht="14.45" customHeight="1"/>
    <row r="283" ht="14.45" customHeight="1"/>
    <row r="284" ht="14.45" customHeight="1"/>
    <row r="285" ht="14.45" customHeight="1"/>
    <row r="286" ht="14.45" customHeight="1"/>
    <row r="287" ht="14.45" customHeight="1"/>
    <row r="288" ht="14.45" customHeight="1"/>
    <row r="289" ht="14.45" customHeight="1"/>
    <row r="290" ht="14.45" customHeight="1"/>
    <row r="291" ht="14.45" customHeight="1"/>
    <row r="292" ht="14.45" customHeight="1"/>
    <row r="293" ht="14.45" customHeight="1"/>
    <row r="294" ht="14.45" customHeight="1"/>
    <row r="295" ht="14.45" customHeight="1"/>
    <row r="296" ht="14.45" customHeight="1"/>
    <row r="297" ht="14.45" customHeight="1"/>
    <row r="298" ht="14.45" customHeight="1"/>
    <row r="299" ht="14.45" customHeight="1"/>
    <row r="300" ht="14.45" customHeight="1"/>
    <row r="301" ht="14.45" customHeight="1"/>
    <row r="302" ht="14.45" customHeight="1"/>
    <row r="303" ht="14.45" customHeight="1"/>
    <row r="304" ht="14.45" customHeight="1"/>
    <row r="305" ht="14.45" customHeight="1"/>
    <row r="306" ht="14.45" customHeight="1"/>
    <row r="307" ht="14.45" customHeight="1"/>
    <row r="308" ht="14.45" customHeight="1"/>
    <row r="309" ht="14.45" customHeight="1"/>
    <row r="310" ht="14.45" customHeight="1"/>
    <row r="311" ht="14.45" customHeight="1"/>
    <row r="312" ht="14.45" customHeight="1"/>
    <row r="313" ht="14.45" customHeight="1"/>
    <row r="314" ht="14.45" customHeight="1"/>
    <row r="315" ht="14.45" customHeight="1"/>
    <row r="316" ht="14.45" customHeight="1"/>
    <row r="317" ht="14.45" customHeight="1"/>
    <row r="318" ht="14.45" customHeight="1"/>
    <row r="319" ht="14.45" customHeight="1"/>
    <row r="320" ht="14.45" customHeight="1"/>
    <row r="321" ht="14.45" customHeight="1"/>
    <row r="322" ht="14.45" customHeight="1"/>
    <row r="323" ht="14.45" customHeight="1"/>
    <row r="324" ht="14.45" customHeight="1"/>
    <row r="325" ht="14.45" customHeight="1"/>
    <row r="326" ht="14.45" customHeight="1"/>
    <row r="327" ht="14.45" customHeight="1"/>
    <row r="328" ht="14.45" customHeight="1"/>
    <row r="329" ht="14.45" customHeight="1"/>
    <row r="330" ht="14.45" customHeight="1"/>
    <row r="331" ht="14.45" customHeight="1"/>
    <row r="332" ht="14.45" customHeight="1"/>
    <row r="333" ht="14.45" customHeight="1"/>
    <row r="334" ht="14.45" customHeight="1"/>
    <row r="335" ht="14.45" customHeight="1"/>
    <row r="336" ht="14.45" customHeight="1"/>
    <row r="337" ht="14.45" customHeight="1"/>
    <row r="338" ht="14.45" customHeight="1"/>
    <row r="339" ht="14.45" customHeight="1"/>
    <row r="340" ht="14.45" customHeight="1"/>
    <row r="341" ht="14.45" customHeight="1"/>
    <row r="342" ht="14.45" customHeight="1"/>
    <row r="343" ht="14.45" customHeight="1"/>
    <row r="344" ht="14.45" customHeight="1"/>
    <row r="345" ht="14.45" customHeight="1"/>
    <row r="346" ht="14.45" customHeight="1"/>
    <row r="347" ht="14.45" customHeight="1"/>
    <row r="348" ht="14.45" customHeight="1"/>
    <row r="349" ht="14.45" customHeight="1"/>
    <row r="350" ht="14.45" customHeight="1"/>
    <row r="351" ht="14.45" customHeight="1"/>
    <row r="352"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2.7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row r="501" ht="14.45" customHeight="1"/>
    <row r="502" ht="14.45" customHeight="1"/>
    <row r="503" ht="14.45" customHeight="1"/>
    <row r="504" ht="14.45" customHeight="1"/>
    <row r="505" ht="14.45" customHeight="1"/>
    <row r="506" ht="14.45" customHeight="1"/>
    <row r="507" ht="14.45" customHeight="1"/>
    <row r="508" ht="14.45" customHeight="1"/>
    <row r="509" ht="14.45" customHeight="1"/>
    <row r="510" ht="14.45" customHeight="1"/>
    <row r="511" ht="14.45" customHeight="1"/>
    <row r="512" ht="14.45" customHeight="1"/>
    <row r="513" ht="14.45" customHeight="1"/>
    <row r="514" ht="14.45" customHeight="1"/>
    <row r="515" ht="14.45" customHeight="1"/>
    <row r="516" ht="14.45" customHeight="1"/>
    <row r="517" ht="14.45" customHeight="1"/>
    <row r="518" ht="14.45" customHeight="1"/>
    <row r="519" ht="14.45" customHeight="1"/>
    <row r="520" ht="14.45" customHeight="1"/>
    <row r="521" ht="14.45" customHeight="1"/>
    <row r="522" ht="14.45" customHeight="1"/>
    <row r="523" ht="14.45" customHeight="1"/>
    <row r="524" ht="14.45" customHeight="1"/>
    <row r="525" ht="14.45" customHeight="1"/>
    <row r="526" ht="14.45" customHeight="1"/>
    <row r="527" ht="14.45" customHeight="1"/>
    <row r="528" ht="14.45" customHeight="1"/>
    <row r="529" ht="14.45" customHeight="1"/>
    <row r="530" ht="14.45" customHeight="1"/>
    <row r="531" ht="14.45" customHeight="1"/>
    <row r="532" ht="14.45" customHeight="1"/>
    <row r="533" ht="14.45" customHeight="1"/>
    <row r="534" ht="14.45" customHeight="1"/>
    <row r="535" ht="14.45" customHeight="1"/>
    <row r="536" ht="14.45" customHeight="1"/>
    <row r="537" ht="14.45" customHeight="1"/>
    <row r="538" ht="14.45" customHeight="1"/>
    <row r="539" ht="14.45" customHeight="1"/>
    <row r="540" ht="14.45" customHeight="1"/>
    <row r="541" ht="14.45" customHeight="1"/>
    <row r="542" ht="14.45" customHeight="1"/>
    <row r="543" ht="14.45" customHeight="1"/>
    <row r="544" ht="14.45" customHeight="1"/>
    <row r="545" ht="14.45" customHeight="1"/>
    <row r="546" ht="14.45" customHeight="1"/>
    <row r="547" ht="14.45" customHeight="1"/>
    <row r="548" ht="14.45" customHeight="1"/>
    <row r="549" ht="14.45" customHeight="1"/>
    <row r="550" ht="14.45" customHeight="1"/>
    <row r="551" ht="14.45" customHeight="1"/>
    <row r="552" ht="14.45" customHeight="1"/>
    <row r="553" ht="14.45" customHeight="1"/>
    <row r="554" ht="14.45" customHeight="1"/>
    <row r="555" ht="14.45" customHeight="1"/>
    <row r="556" ht="14.45" customHeight="1"/>
    <row r="557" ht="14.45" customHeight="1"/>
    <row r="558" ht="14.45" customHeight="1"/>
    <row r="559" ht="14.45" customHeight="1"/>
    <row r="560" ht="14.45" customHeight="1"/>
    <row r="561" ht="14.45" customHeight="1"/>
    <row r="562" ht="14.45" customHeight="1"/>
    <row r="563" ht="14.45" customHeight="1"/>
    <row r="564" ht="14.45" customHeight="1"/>
    <row r="565" ht="14.45" customHeight="1"/>
    <row r="566" ht="14.45" customHeight="1"/>
    <row r="567" ht="14.45" customHeight="1"/>
    <row r="568" ht="14.45" customHeight="1"/>
    <row r="569" ht="14.45" customHeight="1"/>
    <row r="570" ht="14.45" customHeight="1"/>
    <row r="571" ht="14.45" customHeight="1"/>
    <row r="572" ht="14.45" customHeight="1"/>
    <row r="573" ht="14.45" customHeight="1"/>
    <row r="574" ht="14.45" customHeight="1"/>
    <row r="575" ht="14.45" customHeight="1"/>
    <row r="576" ht="14.45" customHeight="1"/>
    <row r="577" ht="14.45" customHeight="1"/>
    <row r="578" ht="14.45" customHeight="1"/>
    <row r="579" ht="14.45" customHeight="1"/>
    <row r="580" ht="14.45" customHeight="1"/>
    <row r="581" ht="14.45" customHeight="1"/>
    <row r="582" ht="14.45" customHeight="1"/>
    <row r="583" ht="14.45" customHeight="1"/>
    <row r="584" ht="14.45" customHeight="1"/>
    <row r="585" ht="14.45" customHeight="1"/>
    <row r="586" ht="14.45" customHeight="1"/>
    <row r="587" ht="14.45" customHeight="1"/>
    <row r="588" ht="14.45" customHeight="1"/>
    <row r="589" ht="14.45" customHeight="1"/>
    <row r="590" ht="14.45" customHeight="1"/>
    <row r="591" ht="14.45" customHeight="1"/>
    <row r="592" ht="14.45" customHeight="1"/>
    <row r="593" ht="14.45" customHeight="1"/>
    <row r="594" ht="14.45" customHeight="1"/>
    <row r="595" ht="14.45" customHeight="1"/>
    <row r="596" ht="14.45" customHeight="1"/>
    <row r="597" ht="14.45" customHeight="1"/>
    <row r="598" ht="14.45" customHeight="1"/>
    <row r="599" ht="14.45" customHeight="1"/>
    <row r="600" ht="14.45" customHeight="1"/>
    <row r="601" ht="14.45" customHeight="1"/>
    <row r="602" ht="14.45" customHeight="1"/>
    <row r="603" ht="14.45" customHeight="1"/>
    <row r="604" ht="14.45" customHeight="1"/>
    <row r="605" ht="14.45" customHeight="1"/>
    <row r="606" ht="14.45" customHeight="1"/>
    <row r="607" ht="14.45" customHeight="1"/>
    <row r="608" ht="14.45" customHeight="1"/>
    <row r="609" ht="14.45" customHeight="1"/>
    <row r="610" ht="14.45" customHeight="1"/>
    <row r="611" ht="14.45" customHeight="1"/>
    <row r="612" ht="14.45" customHeight="1"/>
    <row r="613" ht="14.45" customHeight="1"/>
    <row r="614" ht="14.45" customHeight="1"/>
    <row r="615" ht="14.45" customHeight="1"/>
    <row r="616" ht="14.45" customHeight="1"/>
    <row r="617" ht="14.45" customHeight="1"/>
    <row r="618" ht="14.45" customHeight="1"/>
    <row r="619" ht="14.45" customHeight="1"/>
    <row r="620" ht="14.45" customHeight="1"/>
    <row r="621" ht="14.45" customHeight="1"/>
    <row r="622" ht="14.45" customHeight="1"/>
    <row r="623" ht="14.45" customHeight="1"/>
    <row r="624" ht="14.45" customHeight="1"/>
    <row r="625" ht="14.45" customHeight="1"/>
    <row r="626" ht="14.45" customHeight="1"/>
    <row r="627" ht="14.45" customHeight="1"/>
    <row r="628" ht="14.45" customHeight="1"/>
    <row r="629" ht="14.45" customHeight="1"/>
    <row r="630" ht="14.45" customHeight="1"/>
    <row r="631" ht="14.45" customHeight="1"/>
    <row r="632" ht="14.45" customHeight="1"/>
    <row r="633" ht="14.45" customHeight="1"/>
    <row r="634" ht="14.45" customHeight="1"/>
    <row r="635" ht="14.45" customHeight="1"/>
    <row r="636" ht="14.45" customHeight="1"/>
    <row r="637" ht="14.45" customHeight="1"/>
    <row r="638" ht="14.45" customHeight="1"/>
    <row r="639" ht="14.45" customHeight="1"/>
    <row r="640" ht="14.45" customHeight="1"/>
    <row r="641" ht="14.45" customHeight="1"/>
    <row r="642" ht="14.45" customHeight="1"/>
    <row r="643" ht="14.45" customHeight="1"/>
    <row r="644" ht="14.45" customHeight="1"/>
    <row r="645" ht="14.45" customHeight="1"/>
    <row r="646" ht="14.45" customHeight="1"/>
    <row r="647" ht="14.45" customHeight="1"/>
    <row r="648" ht="14.45" customHeight="1"/>
    <row r="649" ht="14.45" customHeight="1"/>
    <row r="650" ht="14.45" customHeight="1"/>
    <row r="651" ht="14.45" customHeight="1"/>
    <row r="652" ht="14.45" customHeight="1"/>
    <row r="653" ht="14.45" customHeight="1"/>
    <row r="654" ht="14.45" customHeight="1"/>
    <row r="655" ht="14.45" customHeight="1"/>
    <row r="656" ht="14.45" customHeight="1"/>
    <row r="657" ht="14.45" customHeight="1"/>
    <row r="658" ht="14.45" customHeight="1"/>
    <row r="659" ht="14.45" customHeight="1"/>
    <row r="660" ht="14.45" customHeight="1"/>
    <row r="661" ht="14.45" customHeight="1"/>
    <row r="662" ht="14.45" customHeight="1"/>
    <row r="663" ht="14.45" customHeight="1"/>
    <row r="664" ht="14.45" customHeight="1"/>
    <row r="665" ht="14.45" customHeight="1"/>
    <row r="666" ht="14.45" customHeight="1"/>
    <row r="667" ht="14.45" customHeight="1"/>
    <row r="668" ht="14.45" customHeight="1"/>
    <row r="669" ht="14.45" customHeight="1"/>
    <row r="670" ht="14.45" customHeight="1"/>
    <row r="671" ht="14.45" customHeight="1"/>
    <row r="672" ht="14.45" customHeight="1"/>
    <row r="673" ht="14.45" customHeight="1"/>
    <row r="674" ht="14.45" customHeight="1"/>
    <row r="675" ht="14.45" customHeight="1"/>
    <row r="676" ht="14.45" customHeight="1"/>
    <row r="677" ht="14.45" customHeight="1"/>
    <row r="678" ht="14.45" customHeight="1"/>
    <row r="679" ht="14.45" customHeight="1"/>
    <row r="680" ht="14.45" customHeight="1"/>
    <row r="681" ht="14.45" customHeight="1"/>
    <row r="682" ht="14.45" customHeight="1"/>
    <row r="683" ht="14.45" customHeight="1"/>
    <row r="684" ht="14.45" customHeight="1"/>
    <row r="685" ht="14.45" customHeight="1"/>
    <row r="686" ht="14.45" customHeight="1"/>
    <row r="687" ht="14.45" customHeight="1"/>
    <row r="688" ht="14.45" customHeight="1"/>
    <row r="689" ht="14.45" customHeight="1"/>
    <row r="690" ht="14.45" customHeight="1"/>
    <row r="691" ht="14.45" customHeight="1"/>
    <row r="692" ht="14.45" customHeight="1"/>
    <row r="693" ht="14.45" customHeight="1"/>
    <row r="694" ht="14.45" customHeight="1"/>
    <row r="695" ht="14.45" customHeight="1"/>
    <row r="696" ht="14.45" customHeight="1"/>
    <row r="697" ht="14.45" customHeight="1"/>
    <row r="698" ht="14.45" customHeight="1"/>
    <row r="699" ht="14.45" customHeight="1"/>
    <row r="700" ht="14.45" customHeight="1"/>
    <row r="701" ht="14.45" customHeight="1"/>
    <row r="702" ht="14.45" customHeight="1"/>
    <row r="703" ht="14.45" customHeight="1"/>
    <row r="704" ht="14.45" customHeight="1"/>
    <row r="705" ht="14.45" customHeight="1"/>
    <row r="706" ht="14.45" customHeight="1"/>
    <row r="707" ht="14.45" customHeight="1"/>
    <row r="708" ht="14.45" customHeight="1"/>
    <row r="709" ht="14.45" customHeight="1"/>
    <row r="710" ht="14.45" customHeight="1"/>
    <row r="711" ht="14.45" customHeight="1"/>
    <row r="712" ht="14.45" customHeight="1"/>
    <row r="713" ht="14.45" customHeight="1"/>
    <row r="714" ht="14.45" customHeight="1"/>
    <row r="715" ht="14.45" customHeight="1"/>
    <row r="716" ht="14.45" customHeight="1"/>
    <row r="717" ht="14.45" customHeight="1"/>
    <row r="718" ht="14.45" customHeight="1"/>
    <row r="719" ht="14.45" customHeight="1"/>
    <row r="720" ht="14.45" customHeight="1"/>
    <row r="721" ht="14.45" customHeight="1"/>
    <row r="722" ht="14.45" customHeight="1"/>
    <row r="723" ht="14.45" customHeight="1"/>
    <row r="724" ht="14.45" customHeight="1"/>
    <row r="725" ht="14.45" customHeight="1"/>
    <row r="726" ht="14.45" customHeight="1"/>
    <row r="727" ht="14.45" customHeight="1"/>
    <row r="728" ht="14.45" customHeight="1"/>
    <row r="729" ht="14.45" customHeight="1"/>
    <row r="730" ht="14.45" customHeight="1"/>
    <row r="731" ht="14.45" customHeight="1"/>
    <row r="732" ht="14.45" customHeight="1"/>
    <row r="733" ht="14.45" customHeight="1"/>
    <row r="734" ht="14.45" customHeight="1"/>
    <row r="735" ht="14.45" customHeight="1"/>
    <row r="736" ht="14.45" customHeight="1"/>
    <row r="737" ht="14.45" customHeight="1"/>
    <row r="738" ht="14.45" customHeight="1"/>
    <row r="739" ht="14.45" customHeight="1"/>
    <row r="740" ht="14.45" customHeight="1"/>
    <row r="741" ht="14.45" customHeight="1"/>
    <row r="742" ht="14.45" customHeight="1"/>
    <row r="743" ht="14.45" customHeight="1"/>
    <row r="744" ht="14.45" customHeight="1"/>
    <row r="745" ht="14.45" customHeight="1"/>
    <row r="746" ht="14.45" customHeight="1"/>
    <row r="747" ht="14.45" customHeight="1"/>
    <row r="748" ht="14.45" customHeight="1"/>
    <row r="749" ht="14.45" customHeight="1"/>
    <row r="750" ht="14.45" customHeight="1"/>
    <row r="751" ht="14.45" customHeight="1"/>
    <row r="752" ht="14.45" customHeight="1"/>
    <row r="753" ht="14.45" customHeight="1"/>
    <row r="754" ht="14.45" customHeight="1"/>
    <row r="755" ht="14.45" customHeight="1"/>
    <row r="756" ht="14.45" customHeight="1"/>
    <row r="757" ht="14.45" customHeight="1"/>
    <row r="758" ht="14.45" customHeight="1"/>
    <row r="759" ht="14.45" customHeight="1"/>
    <row r="760" ht="14.45" customHeight="1"/>
    <row r="761" ht="14.45" customHeight="1"/>
    <row r="762" ht="14.45" customHeight="1"/>
    <row r="763" ht="14.45" customHeight="1"/>
    <row r="764" ht="14.45" customHeight="1"/>
    <row r="765" ht="14.45" customHeight="1"/>
    <row r="766" ht="14.45" customHeight="1"/>
    <row r="767" ht="14.45" customHeight="1"/>
    <row r="768" ht="14.45" customHeight="1"/>
    <row r="769" ht="14.45" customHeight="1"/>
    <row r="770" ht="14.45" customHeight="1"/>
    <row r="771" ht="14.45" customHeight="1"/>
    <row r="772" ht="14.45" customHeight="1"/>
    <row r="773" ht="14.45" customHeight="1"/>
    <row r="774" ht="14.45" customHeight="1"/>
    <row r="775" ht="14.45" customHeight="1"/>
    <row r="776" ht="14.45" customHeight="1"/>
    <row r="777" ht="14.45" customHeight="1"/>
    <row r="778" ht="14.45" customHeight="1"/>
    <row r="779" ht="14.45" customHeight="1"/>
    <row r="780" ht="14.45" customHeight="1"/>
    <row r="781" ht="14.45" customHeight="1"/>
    <row r="782" ht="14.45" customHeight="1"/>
    <row r="783" ht="14.45" customHeight="1"/>
    <row r="784" ht="14.45" customHeight="1"/>
    <row r="785" ht="14.45" customHeight="1"/>
    <row r="786" ht="14.45" customHeight="1"/>
    <row r="787" ht="14.45" customHeight="1"/>
    <row r="788" ht="14.45" customHeight="1"/>
    <row r="789" ht="14.45" customHeight="1"/>
    <row r="790" ht="14.45" customHeight="1"/>
    <row r="791" ht="14.45" customHeight="1"/>
    <row r="792" ht="14.45" customHeight="1"/>
    <row r="793" ht="14.45" customHeight="1"/>
    <row r="794" ht="14.45" customHeight="1"/>
    <row r="795" ht="14.45" customHeight="1"/>
    <row r="796" ht="14.45" customHeight="1"/>
    <row r="797" ht="14.45" customHeight="1"/>
    <row r="798" ht="14.45" customHeight="1"/>
    <row r="799" ht="14.45" customHeight="1"/>
    <row r="800" ht="14.45" customHeight="1"/>
    <row r="801" ht="14.45" customHeight="1"/>
    <row r="802" ht="14.45" customHeight="1"/>
    <row r="803" ht="14.45" customHeight="1"/>
    <row r="804" ht="14.45" customHeight="1"/>
    <row r="805" ht="14.45" customHeight="1"/>
    <row r="806" ht="14.45" customHeight="1"/>
    <row r="807" ht="14.45" customHeight="1"/>
    <row r="808" ht="14.45" customHeight="1"/>
    <row r="809" ht="14.45" customHeight="1"/>
    <row r="810" ht="14.45" customHeight="1"/>
    <row r="811" ht="14.45" customHeight="1"/>
    <row r="812" ht="14.45" customHeight="1"/>
    <row r="813" ht="14.45" customHeight="1"/>
    <row r="814" ht="14.45" customHeight="1"/>
    <row r="815" ht="14.45" customHeight="1"/>
    <row r="816" ht="14.45" customHeight="1"/>
    <row r="817" ht="14.45" customHeight="1"/>
    <row r="818" ht="14.45" customHeight="1"/>
    <row r="819" ht="14.45" customHeight="1"/>
    <row r="820" ht="14.45" customHeight="1"/>
    <row r="821" ht="14.45" customHeight="1"/>
    <row r="822" ht="14.45" customHeight="1"/>
    <row r="823" ht="14.45" customHeight="1"/>
    <row r="824" ht="14.45" customHeight="1"/>
    <row r="825" ht="14.45" customHeight="1"/>
    <row r="826" ht="14.45" customHeight="1"/>
    <row r="827" ht="14.45" customHeight="1"/>
    <row r="828" ht="14.45" customHeight="1"/>
    <row r="829" ht="14.45" customHeight="1"/>
    <row r="830" ht="14.45" customHeight="1"/>
    <row r="831" ht="14.45" customHeight="1"/>
    <row r="832" ht="14.45" customHeight="1"/>
    <row r="833" ht="14.45" customHeight="1"/>
    <row r="834" ht="14.45" customHeight="1"/>
    <row r="835" ht="14.45" customHeight="1"/>
    <row r="836" ht="14.45" customHeight="1"/>
    <row r="837" ht="14.45" customHeight="1"/>
    <row r="838" ht="14.45" customHeight="1"/>
    <row r="839" ht="14.45" customHeight="1"/>
    <row r="840" ht="14.45" customHeight="1"/>
    <row r="841" ht="14.45" customHeight="1"/>
    <row r="842" ht="14.45" customHeight="1"/>
    <row r="843" ht="14.45" customHeight="1"/>
    <row r="844" ht="14.45" customHeight="1"/>
    <row r="845" ht="14.45" customHeight="1"/>
    <row r="846" ht="14.45" customHeight="1"/>
    <row r="847" ht="14.45" customHeight="1"/>
    <row r="848" ht="14.45" customHeight="1"/>
    <row r="849" ht="14.45" customHeight="1"/>
    <row r="850" ht="14.45" customHeight="1"/>
    <row r="851" ht="14.45" customHeight="1"/>
    <row r="852" ht="14.45" customHeight="1"/>
    <row r="853" ht="14.45" customHeight="1"/>
    <row r="854" ht="14.45" customHeight="1"/>
    <row r="855" ht="14.45" customHeight="1"/>
    <row r="856" ht="14.45" customHeight="1"/>
    <row r="857" ht="14.45" customHeight="1"/>
    <row r="858" ht="14.45" customHeight="1"/>
    <row r="859" ht="14.45" customHeight="1"/>
    <row r="860" ht="14.45" customHeight="1"/>
    <row r="861" ht="14.45" customHeight="1"/>
    <row r="862" ht="14.45" customHeight="1"/>
    <row r="863" ht="14.45" customHeight="1"/>
    <row r="864" ht="14.45" customHeight="1"/>
    <row r="865" ht="14.45" customHeight="1"/>
    <row r="866" ht="14.45" customHeight="1"/>
    <row r="867" ht="14.45" customHeight="1"/>
    <row r="868" ht="14.45" customHeight="1"/>
    <row r="869" ht="14.45" customHeight="1"/>
    <row r="870" ht="14.45" customHeight="1"/>
    <row r="871" ht="14.45" customHeight="1"/>
    <row r="873" ht="21.75" customHeight="1"/>
    <row r="874" ht="21.75" customHeight="1"/>
    <row r="875" ht="21.7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sheetData>
  <sheetProtection algorithmName="SHA-512" hashValue="/VUX16DFOi7dOOUaYlBIDShyZEmlfxL7C5MHd00T7qoD1CRBT9f8kthGUN20B50tsfBEdFOLg6NY5x5Z6wyK/Q==" saltValue="N8i8heMnOYudLgVIP2GNdQ==" spinCount="100000" sheet="1" formatCells="0" formatColumns="0" formatRows="0" insertColumns="0" insertRows="0"/>
  <mergeCells count="3">
    <mergeCell ref="E3:G3"/>
    <mergeCell ref="H3:J3"/>
    <mergeCell ref="K3:M3"/>
  </mergeCells>
  <phoneticPr fontId="0" type="noConversion"/>
  <pageMargins left="0.25" right="0.25" top="0.25" bottom="0.25" header="0.25" footer="0.25"/>
  <pageSetup scale="60" orientation="landscape" horizontalDpi="300" verticalDpi="300" r:id="rId1"/>
  <headerFooter alignWithMargins="0">
    <oddHeader xml:space="preserve">&amp;L&amp;"Arial,Bold"SCA North America
TENA ULTRA&amp;C&amp;"Arial,Bold"&amp;12
fffffff
&amp;"Arial,Regular"&amp;10
&amp;R&amp;D
</oddHeader>
    <oddFooter>&amp;R&amp;"Calibri"&amp;11&amp;K000000&amp;P_x000D_&amp;1#&amp;"Calibri"&amp;10&amp;K000000Essity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082e87e1-ab12-4a6e-aa89-33ae31357808"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D77EFD84B32EFB4294965F959E1D4112" ma:contentTypeVersion="18" ma:contentTypeDescription="Create a new document." ma:contentTypeScope="" ma:versionID="34d0d4002bcd50b956dcbf9cac2da195">
  <xsd:schema xmlns:xsd="http://www.w3.org/2001/XMLSchema" xmlns:xs="http://www.w3.org/2001/XMLSchema" xmlns:p="http://schemas.microsoft.com/office/2006/metadata/properties" xmlns:ns2="dc6ffee2-e55d-4009-a95d-aa81f14b6c75" xmlns:ns3="bba5bd71-5bed-4c95-9ab5-0b2804b7c8ae" xmlns:ns4="7d498a1e-8161-4f6c-bb4c-83f930e174c6" targetNamespace="http://schemas.microsoft.com/office/2006/metadata/properties" ma:root="true" ma:fieldsID="0638be157f5c67907e2ea1b036f735f9" ns2:_="" ns3:_="" ns4:_="">
    <xsd:import namespace="dc6ffee2-e55d-4009-a95d-aa81f14b6c75"/>
    <xsd:import namespace="bba5bd71-5bed-4c95-9ab5-0b2804b7c8ae"/>
    <xsd:import namespace="7d498a1e-8161-4f6c-bb4c-83f930e174c6"/>
    <xsd:element name="properties">
      <xsd:complexType>
        <xsd:sequence>
          <xsd:element name="documentManagement">
            <xsd:complexType>
              <xsd:all>
                <xsd:element ref="ns2:HideFromDelve" minOccurs="0"/>
                <xsd:element ref="ns3:MediaServiceMetadata" minOccurs="0"/>
                <xsd:element ref="ns3:MediaServiceFastMetadata" minOccurs="0"/>
                <xsd:element ref="ns4:SharedWithUsers" minOccurs="0"/>
                <xsd:element ref="ns4:SharedWithDetails" minOccurs="0"/>
                <xsd:element ref="ns3:MediaServiceDateTake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ffee2-e55d-4009-a95d-aa81f14b6c75" elementFormDefault="qualified">
    <xsd:import namespace="http://schemas.microsoft.com/office/2006/documentManagement/types"/>
    <xsd:import namespace="http://schemas.microsoft.com/office/infopath/2007/PartnerControls"/>
    <xsd:element name="HideFromDelve" ma:index="8" nillable="true" ma:displayName="HideFromDelve" ma:default="0" ma:internalName="HideFromDelv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ba5bd71-5bed-4c95-9ab5-0b2804b7c8ae"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82e87e1-ab12-4a6e-aa89-33ae31357808"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498a1e-8161-4f6c-bb4c-83f930e174c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2c543d5-16d9-48aa-a58a-b83b56bc3479}" ma:internalName="TaxCatchAll" ma:showField="CatchAllData" ma:web="7d498a1e-8161-4f6c-bb4c-83f930e174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ideFromDelve xmlns="dc6ffee2-e55d-4009-a95d-aa81f14b6c75">false</HideFromDelve>
    <TaxCatchAll xmlns="7d498a1e-8161-4f6c-bb4c-83f930e174c6" xsi:nil="true"/>
    <lcf76f155ced4ddcb4097134ff3c332f xmlns="bba5bd71-5bed-4c95-9ab5-0b2804b7c8ae">
      <Terms xmlns="http://schemas.microsoft.com/office/infopath/2007/PartnerControls"/>
    </lcf76f155ced4ddcb4097134ff3c332f>
    <SharedWithUsers xmlns="7d498a1e-8161-4f6c-bb4c-83f930e174c6">
      <UserInfo>
        <DisplayName>PAQUET Linda</DisplayName>
        <AccountId>46</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26A498-38E7-4CDA-AE95-6DEEC86B3D44}">
  <ds:schemaRefs>
    <ds:schemaRef ds:uri="Microsoft.SharePoint.Taxonomy.ContentTypeSync"/>
  </ds:schemaRefs>
</ds:datastoreItem>
</file>

<file path=customXml/itemProps2.xml><?xml version="1.0" encoding="utf-8"?>
<ds:datastoreItem xmlns:ds="http://schemas.openxmlformats.org/officeDocument/2006/customXml" ds:itemID="{5E61C6EA-470B-4B16-BF77-D37705CD8E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ffee2-e55d-4009-a95d-aa81f14b6c75"/>
    <ds:schemaRef ds:uri="bba5bd71-5bed-4c95-9ab5-0b2804b7c8ae"/>
    <ds:schemaRef ds:uri="7d498a1e-8161-4f6c-bb4c-83f930e174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B72E26-9B1D-4B97-87D8-B02EDD841747}">
  <ds:schemaRefs>
    <ds:schemaRef ds:uri="http://schemas.microsoft.com/office/2006/metadata/properties"/>
    <ds:schemaRef ds:uri="http://schemas.microsoft.com/office/infopath/2007/PartnerControls"/>
    <ds:schemaRef ds:uri="dc6ffee2-e55d-4009-a95d-aa81f14b6c75"/>
    <ds:schemaRef ds:uri="7d498a1e-8161-4f6c-bb4c-83f930e174c6"/>
    <ds:schemaRef ds:uri="bba5bd71-5bed-4c95-9ab5-0b2804b7c8ae"/>
  </ds:schemaRefs>
</ds:datastoreItem>
</file>

<file path=customXml/itemProps4.xml><?xml version="1.0" encoding="utf-8"?>
<ds:datastoreItem xmlns:ds="http://schemas.openxmlformats.org/officeDocument/2006/customXml" ds:itemID="{C49BFE18-0CFE-4231-A05D-F836CFBECB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25</vt:i4>
      </vt:variant>
      <vt:variant>
        <vt:lpstr>Named Ranges</vt:lpstr>
      </vt:variant>
      <vt:variant>
        <vt:i4>24</vt:i4>
      </vt:variant>
    </vt:vector>
  </HeadingPairs>
  <TitlesOfParts>
    <vt:vector size="49" baseType="lpstr">
      <vt:lpstr>INSTRUCTIONS</vt:lpstr>
      <vt:lpstr>BORDEREAU DE COMMANDE</vt:lpstr>
      <vt:lpstr>Légende</vt:lpstr>
      <vt:lpstr>Budget et Recensement</vt:lpstr>
      <vt:lpstr>Liste de Distrib. Hebd.</vt:lpstr>
      <vt:lpstr>Livraison par étage</vt:lpstr>
      <vt:lpstr>1</vt:lpstr>
      <vt:lpstr>2</vt:lpstr>
      <vt:lpstr>3</vt:lpstr>
      <vt:lpstr>4</vt:lpstr>
      <vt:lpstr>5</vt:lpstr>
      <vt:lpstr>Sheet1</vt:lpstr>
      <vt:lpstr>6</vt:lpstr>
      <vt:lpstr>7</vt:lpstr>
      <vt:lpstr>8</vt:lpstr>
      <vt:lpstr>9</vt:lpstr>
      <vt:lpstr>10</vt:lpstr>
      <vt:lpstr>11</vt:lpstr>
      <vt:lpstr>12</vt:lpstr>
      <vt:lpstr>14</vt:lpstr>
      <vt:lpstr>13</vt:lpstr>
      <vt:lpstr>15</vt:lpstr>
      <vt:lpstr>16</vt:lpstr>
      <vt:lpstr>17</vt:lpstr>
      <vt:lpstr>18</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'2'!Print_Area</vt:lpstr>
      <vt:lpstr>'3'!Print_Area</vt:lpstr>
      <vt:lpstr>'4'!Print_Area</vt:lpstr>
      <vt:lpstr>'5'!Print_Area</vt:lpstr>
      <vt:lpstr>'6'!Print_Area</vt:lpstr>
      <vt:lpstr>'7'!Print_Area</vt:lpstr>
      <vt:lpstr>'8'!Print_Area</vt:lpstr>
      <vt:lpstr>'9'!Print_Area</vt:lpstr>
      <vt:lpstr>'BORDEREAU DE COMMANDE'!Print_Area</vt:lpstr>
      <vt:lpstr>'Budget et Recensement'!Print_Area</vt:lpstr>
      <vt:lpstr>'Liste de Distrib. Hebd.'!Print_Area</vt:lpstr>
      <vt:lpstr>'Livraison par étage'!Print_Area</vt:lpstr>
      <vt:lpstr>'Liste de Distrib. Hebd.'!Print_Titles</vt:lpstr>
      <vt:lpstr>'Livraison par étage'!Print_Titles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DeVries</dc:creator>
  <cp:keywords/>
  <dc:description/>
  <cp:lastModifiedBy>MARTIN Sylvie</cp:lastModifiedBy>
  <cp:revision/>
  <dcterms:created xsi:type="dcterms:W3CDTF">2002-01-14T17:46:42Z</dcterms:created>
  <dcterms:modified xsi:type="dcterms:W3CDTF">2023-09-06T13:55:01Z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0x010100D77EFD84B32EFB4294965F959E1D4112</vt:lpwstr>
  </property>
  <property fmtid="{D5CDD505-2E9C-101B-9397-08002B2CF9AE}" pid="3" name="MediaServiceImageTags">
    <vt:lpwstr/>
  </property>
  <property fmtid="{D5CDD505-2E9C-101B-9397-08002B2CF9AE}" pid="4" name="MSIP_Label_4c8d6ef0-491d-4f17-aead-12ed260929f1_Enabled">
    <vt:lpwstr>true</vt:lpwstr>
  </property>
  <property fmtid="{D5CDD505-2E9C-101B-9397-08002B2CF9AE}" pid="5" name="MSIP_Label_4c8d6ef0-491d-4f17-aead-12ed260929f1_SetDate">
    <vt:lpwstr>2023-07-12T14:11:09Z</vt:lpwstr>
  </property>
  <property fmtid="{D5CDD505-2E9C-101B-9397-08002B2CF9AE}" pid="6" name="MSIP_Label_4c8d6ef0-491d-4f17-aead-12ed260929f1_Method">
    <vt:lpwstr>Standard</vt:lpwstr>
  </property>
  <property fmtid="{D5CDD505-2E9C-101B-9397-08002B2CF9AE}" pid="7" name="MSIP_Label_4c8d6ef0-491d-4f17-aead-12ed260929f1_Name">
    <vt:lpwstr>Internal</vt:lpwstr>
  </property>
  <property fmtid="{D5CDD505-2E9C-101B-9397-08002B2CF9AE}" pid="8" name="MSIP_Label_4c8d6ef0-491d-4f17-aead-12ed260929f1_SiteId">
    <vt:lpwstr>f101208c-39d3-4c8a-8cc7-ad896b25954f</vt:lpwstr>
  </property>
  <property fmtid="{D5CDD505-2E9C-101B-9397-08002B2CF9AE}" pid="9" name="MSIP_Label_4c8d6ef0-491d-4f17-aead-12ed260929f1_ActionId">
    <vt:lpwstr>d06a6129-f332-4d26-a1dd-a7a3a12f8d94</vt:lpwstr>
  </property>
  <property fmtid="{D5CDD505-2E9C-101B-9397-08002B2CF9AE}" pid="10" name="MSIP_Label_4c8d6ef0-491d-4f17-aead-12ed260929f1_ContentBits">
    <vt:lpwstr>2</vt:lpwstr>
  </property>
</Properties>
</file>